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24795" windowHeight="15585" activeTab="0"/>
  </bookViews>
  <sheets>
    <sheet name="Bestellung" sheetId="1" r:id="rId1"/>
    <sheet name="Preistabellen" sheetId="2" state="hidden" r:id="rId2"/>
  </sheets>
  <definedNames>
    <definedName name="_xlnm.Print_Area" localSheetId="0">'Bestellung'!$B$2:$I$115</definedName>
    <definedName name="StTabelle">'Preistabellen'!$A$3:$F$59</definedName>
    <definedName name="SWTabelle">'Preistabellen'!$A$74:$F$96</definedName>
  </definedNames>
  <calcPr fullCalcOnLoad="1"/>
</workbook>
</file>

<file path=xl/sharedStrings.xml><?xml version="1.0" encoding="utf-8"?>
<sst xmlns="http://schemas.openxmlformats.org/spreadsheetml/2006/main" count="355" uniqueCount="97">
  <si>
    <t>Platten</t>
  </si>
  <si>
    <t>38 HAN-Colorado AS 031</t>
  </si>
  <si>
    <t>Stück</t>
  </si>
  <si>
    <t>38 HAN-Abet Walkprint 577-DEST</t>
  </si>
  <si>
    <t>38 GNN-Colorado AS 031</t>
  </si>
  <si>
    <t>Rüstkosten</t>
  </si>
  <si>
    <t>pauschal</t>
  </si>
  <si>
    <t>Menge</t>
  </si>
  <si>
    <t>Einheit</t>
  </si>
  <si>
    <t>EP</t>
  </si>
  <si>
    <t>Gewicht</t>
  </si>
  <si>
    <t>Netto</t>
  </si>
  <si>
    <t>Summe Platten</t>
  </si>
  <si>
    <t>Doppelbodenstützen M16</t>
  </si>
  <si>
    <t>OKF</t>
  </si>
  <si>
    <t>Verstellbereich</t>
  </si>
  <si>
    <t>M16 EP</t>
  </si>
  <si>
    <t>M16 kg</t>
  </si>
  <si>
    <t>M20 EP</t>
  </si>
  <si>
    <t>M20 kg</t>
  </si>
  <si>
    <t>-</t>
  </si>
  <si>
    <t>Doppelbodenstützen M20</t>
  </si>
  <si>
    <t>Kleinteile</t>
  </si>
  <si>
    <t>Stützenkopfauflagen</t>
  </si>
  <si>
    <t>mit vier Nocken</t>
  </si>
  <si>
    <t>kg</t>
  </si>
  <si>
    <t>mit zwei Nocken</t>
  </si>
  <si>
    <t>Summe Doppelbodenstützen</t>
  </si>
  <si>
    <t>Summe Kleinteile</t>
  </si>
  <si>
    <t>Pack</t>
  </si>
  <si>
    <t>Rolle</t>
  </si>
  <si>
    <t>Stützenkleber PU
1 Pack = 20 Stück</t>
  </si>
  <si>
    <t>Stützensicherungskleber
1 Pack = 20 Stück</t>
  </si>
  <si>
    <t>Erdungsbandschelle 
1 Pack = 10 Stück</t>
  </si>
  <si>
    <r>
      <t>Neopenecken 0,5 mm,</t>
    </r>
    <r>
      <rPr>
        <sz val="8"/>
        <rFont val="Arial"/>
        <family val="2"/>
      </rPr>
      <t xml:space="preserve"> 1000 Stück Rolle</t>
    </r>
  </si>
  <si>
    <r>
      <t>Locheisenband</t>
    </r>
    <r>
      <rPr>
        <sz val="8"/>
        <rFont val="Arial"/>
        <family val="2"/>
      </rPr>
      <t xml:space="preserve"> 17 x 1 mm, 10 m Rolle</t>
    </r>
  </si>
  <si>
    <t>Spannschloss 6/100 mm</t>
  </si>
  <si>
    <t>Profil C-40 x 40 x 1,5 x 2.400 mm
1 Bund = 100 Stück</t>
  </si>
  <si>
    <t>Zuschnitt von Profil C-40 x 40 mm</t>
  </si>
  <si>
    <t>Profil C-40 x 40 x 1,5 x 558 mm
1 Bund = 50 Stück</t>
  </si>
  <si>
    <t>Profil C-80 x 40 x 2,0 x 2.400 mm
1 Bund = 50 Stück</t>
  </si>
  <si>
    <t>C-Profile Schaltwarte</t>
  </si>
  <si>
    <t>Stützenkopf SLP 100
1 VE = 60 Stück</t>
  </si>
  <si>
    <t>VE</t>
  </si>
  <si>
    <t>Stützenkopf SLP 60
1 VE = 60 Stück</t>
  </si>
  <si>
    <t>Stützenkopf SLR 100
1 VE = 70 Stück</t>
  </si>
  <si>
    <t>Stützenteile Schaltwarte</t>
  </si>
  <si>
    <t>Zuschnitt von Stützenrohr</t>
  </si>
  <si>
    <t>Pressfuß für Stützenrohre
1 VE = 220 Stück</t>
  </si>
  <si>
    <t>Sonstiges Schaltwarte</t>
  </si>
  <si>
    <t>Pressfuß in Stützenrohr einpressen</t>
  </si>
  <si>
    <t>Verbinderkopfplatte SLP 001
1 VE = 100 Stück</t>
  </si>
  <si>
    <t>Randwinkel SLW 04
1 VE = 105 Stück</t>
  </si>
  <si>
    <t>Hammerkopfschraube M8
1 VE = 100 Stück, 1 Pack = 8 VE</t>
  </si>
  <si>
    <t>Zubehör Schaltwarte</t>
  </si>
  <si>
    <t>Plattenverriegelung für C-40 x 40 mm
1 VE = 100 Stück</t>
  </si>
  <si>
    <t>Summe Schaltwarte</t>
  </si>
  <si>
    <t>Werkzeug</t>
  </si>
  <si>
    <t>Kartuschenspritze für PU-Kleber</t>
  </si>
  <si>
    <t>Ersatzspitze für Kartuschenspritze</t>
  </si>
  <si>
    <t>Präzisions-Wasserwaage 7/10</t>
  </si>
  <si>
    <t>Plattenheber</t>
  </si>
  <si>
    <t>Saugheber Veribor 602.1</t>
  </si>
  <si>
    <t>Großer Saugheber für Noppenbelag</t>
  </si>
  <si>
    <t>Teppich-Krallenheber</t>
  </si>
  <si>
    <t>Ersatzkralle für Krallenheber</t>
  </si>
  <si>
    <t>Schutzkappe für Krallenheber</t>
  </si>
  <si>
    <t>Wandkasten für Plattenheber</t>
  </si>
  <si>
    <t>Summe Plattenheber</t>
  </si>
  <si>
    <t>Lieferanschrift</t>
  </si>
  <si>
    <t>Gesamtaufstellung</t>
  </si>
  <si>
    <t>Doppelbodenstützen</t>
  </si>
  <si>
    <t>Schaltwarte</t>
  </si>
  <si>
    <t>Summe Werkzeug</t>
  </si>
  <si>
    <t>Postversand</t>
  </si>
  <si>
    <t>Kosten</t>
  </si>
  <si>
    <t>Summe netto</t>
  </si>
  <si>
    <t>Summe brutto</t>
  </si>
  <si>
    <t>Caparol Disbon 404 Versiegelung</t>
  </si>
  <si>
    <t>Gebinde</t>
  </si>
  <si>
    <r>
      <t>Wandabdichtungsband,</t>
    </r>
    <r>
      <rPr>
        <sz val="8"/>
        <rFont val="Arial"/>
        <family val="2"/>
      </rPr>
      <t xml:space="preserve"> 20 m Rolle</t>
    </r>
  </si>
  <si>
    <t>KN-Auflagegummi 60 x 40 x 1 mm
Rolle: 250 Stück, Pack: 20 Rollen</t>
  </si>
  <si>
    <t>Kalotte</t>
  </si>
  <si>
    <t>Fertigstützen Schaltwarte SLP100</t>
  </si>
  <si>
    <t>Fertigstützen Schaltwarte SLR100</t>
  </si>
  <si>
    <t>Schaltwartenstützen</t>
  </si>
  <si>
    <t>SLP100</t>
  </si>
  <si>
    <t>SLR100</t>
  </si>
  <si>
    <t>Ihre Name, Telefon, Telefax und Emailadresse, bitte komplett angeben</t>
  </si>
  <si>
    <t>Genaue Rechnungsanschrift</t>
  </si>
  <si>
    <t>Rohrschelle, Set, für Rohr 24/2 mm
1 VE = 100 Stück</t>
  </si>
  <si>
    <t>Set</t>
  </si>
  <si>
    <t>Rohrschelle, Set, für Rohr 26/3 mm
1 VE = 100 Stück</t>
  </si>
  <si>
    <t>Stützenrohr M20, 24 x 2 x 2400 mm
1 Bund = 92 Stück a 6 m = 552 m</t>
  </si>
  <si>
    <t>Stützenrohr M20, 26 x 3 x 2400 mm
1 Bund = 92 Stück a 6 m = 552 m</t>
  </si>
  <si>
    <t>01.01.17</t>
  </si>
  <si>
    <t>01/18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</si>
</sst>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 kg&quot;"/>
    <numFmt numFmtId="165" formatCode="#,##0.00&quot; €&quot;"/>
    <numFmt numFmtId="166" formatCode="#,##0&quot; kg&quot;"/>
    <numFmt numFmtId="167" formatCode="#,##0&quot; mm&quot;"/>
    <numFmt numFmtId="168" formatCode="&quot;+/- &quot;#,##0&quot; mm&quot;"/>
    <numFmt numFmtId="169" formatCode="0.0"/>
    <numFmt numFmtId="170" formatCode="0%&quot; MwSt.&quot;"/>
    <numFmt numFmtId="171" formatCode="0.000"/>
    <numFmt numFmtId="172" formatCode="#,##0.000&quot; kg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sz val="8"/>
      <name val="Monotxt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167" fontId="5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3" fontId="0" fillId="33" borderId="10" xfId="0" applyNumberFormat="1" applyFill="1" applyBorder="1" applyAlignment="1" applyProtection="1">
      <alignment vertical="center"/>
      <protection locked="0"/>
    </xf>
    <xf numFmtId="167" fontId="0" fillId="33" borderId="11" xfId="0" applyNumberFormat="1" applyFill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>
      <alignment/>
    </xf>
    <xf numFmtId="3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65" fontId="3" fillId="34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6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165" fontId="0" fillId="0" borderId="10" xfId="0" applyNumberFormat="1" applyFill="1" applyBorder="1" applyAlignment="1" applyProtection="1">
      <alignment vertical="center"/>
      <protection/>
    </xf>
    <xf numFmtId="166" fontId="2" fillId="0" borderId="10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165" fontId="3" fillId="0" borderId="13" xfId="0" applyNumberFormat="1" applyFont="1" applyFill="1" applyBorder="1" applyAlignment="1" applyProtection="1">
      <alignment vertical="center"/>
      <protection/>
    </xf>
    <xf numFmtId="164" fontId="4" fillId="0" borderId="12" xfId="0" applyNumberFormat="1" applyFont="1" applyFill="1" applyBorder="1" applyAlignment="1" applyProtection="1">
      <alignment vertical="center"/>
      <protection/>
    </xf>
    <xf numFmtId="165" fontId="3" fillId="0" borderId="10" xfId="0" applyNumberFormat="1" applyFont="1" applyFill="1" applyBorder="1" applyAlignment="1" applyProtection="1">
      <alignment vertical="center"/>
      <protection/>
    </xf>
    <xf numFmtId="166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 vertical="center"/>
      <protection/>
    </xf>
    <xf numFmtId="165" fontId="0" fillId="0" borderId="0" xfId="0" applyNumberForma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Alignment="1" applyProtection="1">
      <alignment vertical="center"/>
      <protection/>
    </xf>
    <xf numFmtId="3" fontId="0" fillId="0" borderId="10" xfId="0" applyNumberForma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/>
      <protection/>
    </xf>
    <xf numFmtId="3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165" fontId="3" fillId="34" borderId="13" xfId="0" applyNumberFormat="1" applyFont="1" applyFill="1" applyBorder="1" applyAlignment="1" applyProtection="1">
      <alignment horizontal="center" vertical="center" wrapText="1"/>
      <protection/>
    </xf>
    <xf numFmtId="164" fontId="4" fillId="34" borderId="12" xfId="0" applyNumberFormat="1" applyFont="1" applyFill="1" applyBorder="1" applyAlignment="1" applyProtection="1">
      <alignment horizontal="center" vertical="center" wrapText="1"/>
      <protection/>
    </xf>
    <xf numFmtId="165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/>
      <protection/>
    </xf>
    <xf numFmtId="3" fontId="0" fillId="0" borderId="15" xfId="0" applyNumberForma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65" fontId="0" fillId="0" borderId="15" xfId="0" applyNumberFormat="1" applyFill="1" applyBorder="1" applyAlignment="1" applyProtection="1">
      <alignment vertical="center"/>
      <protection/>
    </xf>
    <xf numFmtId="164" fontId="2" fillId="0" borderId="15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165" fontId="0" fillId="0" borderId="13" xfId="0" applyNumberFormat="1" applyFill="1" applyBorder="1" applyAlignment="1" applyProtection="1">
      <alignment vertical="center"/>
      <protection/>
    </xf>
    <xf numFmtId="164" fontId="2" fillId="0" borderId="13" xfId="0" applyNumberFormat="1" applyFont="1" applyFill="1" applyBorder="1" applyAlignment="1" applyProtection="1">
      <alignment vertical="center"/>
      <protection/>
    </xf>
    <xf numFmtId="165" fontId="3" fillId="0" borderId="16" xfId="0" applyNumberFormat="1" applyFont="1" applyFill="1" applyBorder="1" applyAlignment="1" applyProtection="1">
      <alignment vertical="center"/>
      <protection/>
    </xf>
    <xf numFmtId="166" fontId="4" fillId="0" borderId="12" xfId="0" applyNumberFormat="1" applyFont="1" applyFill="1" applyBorder="1" applyAlignment="1" applyProtection="1">
      <alignment vertical="center"/>
      <protection/>
    </xf>
    <xf numFmtId="165" fontId="0" fillId="0" borderId="17" xfId="0" applyNumberFormat="1" applyFill="1" applyBorder="1" applyAlignment="1" applyProtection="1">
      <alignment vertical="center"/>
      <protection/>
    </xf>
    <xf numFmtId="165" fontId="3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16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167" fontId="0" fillId="33" borderId="11" xfId="0" applyNumberFormat="1" applyFont="1" applyFill="1" applyBorder="1" applyAlignment="1" applyProtection="1">
      <alignment vertical="center"/>
      <protection locked="0"/>
    </xf>
    <xf numFmtId="172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1" fontId="0" fillId="0" borderId="10" xfId="0" applyNumberFormat="1" applyBorder="1" applyAlignment="1">
      <alignment/>
    </xf>
    <xf numFmtId="49" fontId="6" fillId="0" borderId="0" xfId="0" applyNumberFormat="1" applyFont="1" applyFill="1" applyAlignment="1" applyProtection="1">
      <alignment horizontal="right" vertical="center"/>
      <protection/>
    </xf>
    <xf numFmtId="166" fontId="7" fillId="0" borderId="0" xfId="0" applyNumberFormat="1" applyFont="1" applyFill="1" applyAlignment="1" applyProtection="1" quotePrefix="1">
      <alignment horizontal="right" vertical="top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0" fontId="0" fillId="0" borderId="21" xfId="0" applyNumberFormat="1" applyFill="1" applyBorder="1" applyAlignment="1" applyProtection="1">
      <alignment horizontal="left" vertical="center"/>
      <protection/>
    </xf>
    <xf numFmtId="170" fontId="0" fillId="0" borderId="0" xfId="0" applyNumberForma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8" xfId="0" applyFill="1" applyBorder="1" applyAlignment="1" applyProtection="1">
      <alignment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0</xdr:rowOff>
    </xdr:from>
    <xdr:to>
      <xdr:col>3</xdr:col>
      <xdr:colOff>323850</xdr:colOff>
      <xdr:row>11</xdr:row>
      <xdr:rowOff>47625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314325" y="809625"/>
          <a:ext cx="2533650" cy="1019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0</xdr:rowOff>
    </xdr:from>
    <xdr:to>
      <xdr:col>7</xdr:col>
      <xdr:colOff>704850</xdr:colOff>
      <xdr:row>11</xdr:row>
      <xdr:rowOff>47625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3028950" y="809625"/>
          <a:ext cx="2533650" cy="1019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152400</xdr:rowOff>
    </xdr:from>
    <xdr:to>
      <xdr:col>7</xdr:col>
      <xdr:colOff>714375</xdr:colOff>
      <xdr:row>4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304800" y="314325"/>
          <a:ext cx="52673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5"/>
  <sheetViews>
    <sheetView showRowColHeaders="0" tabSelected="1" view="pageLayout" workbookViewId="0" topLeftCell="A1">
      <selection activeCell="D14" sqref="D14"/>
    </sheetView>
  </sheetViews>
  <sheetFormatPr defaultColWidth="11.421875" defaultRowHeight="12.75"/>
  <cols>
    <col min="1" max="1" width="4.140625" style="28" customWidth="1"/>
    <col min="2" max="2" width="9.57421875" style="28" customWidth="1"/>
    <col min="3" max="3" width="24.140625" style="29" customWidth="1"/>
    <col min="4" max="4" width="7.140625" style="30" bestFit="1" customWidth="1"/>
    <col min="5" max="5" width="9.00390625" style="28" customWidth="1"/>
    <col min="6" max="6" width="9.7109375" style="31" bestFit="1" customWidth="1"/>
    <col min="7" max="7" width="9.140625" style="32" customWidth="1"/>
    <col min="8" max="8" width="11.57421875" style="31" customWidth="1"/>
    <col min="9" max="9" width="8.421875" style="33" customWidth="1"/>
    <col min="10" max="16384" width="11.421875" style="28" customWidth="1"/>
  </cols>
  <sheetData>
    <row r="2" spans="2:9" ht="12.75">
      <c r="B2" s="64" t="s">
        <v>88</v>
      </c>
      <c r="I2" s="67" t="s">
        <v>96</v>
      </c>
    </row>
    <row r="5" spans="2:5" ht="12.75">
      <c r="B5" s="64" t="s">
        <v>89</v>
      </c>
      <c r="E5" s="64" t="s">
        <v>69</v>
      </c>
    </row>
    <row r="13" spans="2:9" ht="12.75">
      <c r="B13" s="68" t="s">
        <v>61</v>
      </c>
      <c r="C13" s="68"/>
      <c r="D13" s="13" t="s">
        <v>7</v>
      </c>
      <c r="E13" s="14" t="s">
        <v>8</v>
      </c>
      <c r="F13" s="15" t="s">
        <v>9</v>
      </c>
      <c r="G13" s="16" t="s">
        <v>10</v>
      </c>
      <c r="H13" s="15" t="s">
        <v>11</v>
      </c>
      <c r="I13" s="17" t="s">
        <v>25</v>
      </c>
    </row>
    <row r="14" spans="2:9" ht="12.75">
      <c r="B14" s="69" t="s">
        <v>62</v>
      </c>
      <c r="C14" s="70"/>
      <c r="D14" s="9"/>
      <c r="E14" s="19" t="s">
        <v>2</v>
      </c>
      <c r="F14" s="20">
        <v>27</v>
      </c>
      <c r="G14" s="63">
        <v>0.5</v>
      </c>
      <c r="H14" s="20">
        <f aca="true" t="shared" si="0" ref="H14:H19">IF(D14&lt;&gt;0,D14*F14,"")</f>
      </c>
      <c r="I14" s="21">
        <f aca="true" t="shared" si="1" ref="I14:I19">IF(D14&lt;&gt;0,D14*G14,"")</f>
      </c>
    </row>
    <row r="15" spans="2:9" ht="12.75">
      <c r="B15" s="69" t="s">
        <v>63</v>
      </c>
      <c r="C15" s="70"/>
      <c r="D15" s="9"/>
      <c r="E15" s="18" t="s">
        <v>2</v>
      </c>
      <c r="F15" s="20">
        <v>149</v>
      </c>
      <c r="G15" s="63">
        <v>1.5</v>
      </c>
      <c r="H15" s="20">
        <f t="shared" si="0"/>
      </c>
      <c r="I15" s="21">
        <f t="shared" si="1"/>
      </c>
    </row>
    <row r="16" spans="2:9" ht="12.75">
      <c r="B16" s="69" t="s">
        <v>64</v>
      </c>
      <c r="C16" s="70"/>
      <c r="D16" s="9"/>
      <c r="E16" s="19" t="s">
        <v>2</v>
      </c>
      <c r="F16" s="20">
        <v>89</v>
      </c>
      <c r="G16" s="63">
        <v>2.5</v>
      </c>
      <c r="H16" s="20">
        <f t="shared" si="0"/>
      </c>
      <c r="I16" s="21">
        <f t="shared" si="1"/>
      </c>
    </row>
    <row r="17" spans="2:9" ht="12.75">
      <c r="B17" s="69" t="s">
        <v>65</v>
      </c>
      <c r="C17" s="70"/>
      <c r="D17" s="9"/>
      <c r="E17" s="19" t="s">
        <v>2</v>
      </c>
      <c r="F17" s="20">
        <v>17.5</v>
      </c>
      <c r="G17" s="63">
        <v>0.3</v>
      </c>
      <c r="H17" s="20">
        <f t="shared" si="0"/>
      </c>
      <c r="I17" s="21">
        <f t="shared" si="1"/>
      </c>
    </row>
    <row r="18" spans="2:9" ht="12.75">
      <c r="B18" s="69" t="s">
        <v>66</v>
      </c>
      <c r="C18" s="70"/>
      <c r="D18" s="9"/>
      <c r="E18" s="19" t="s">
        <v>2</v>
      </c>
      <c r="F18" s="20">
        <v>4.9</v>
      </c>
      <c r="G18" s="63">
        <v>0.1</v>
      </c>
      <c r="H18" s="20">
        <f t="shared" si="0"/>
      </c>
      <c r="I18" s="21">
        <f t="shared" si="1"/>
      </c>
    </row>
    <row r="19" spans="2:9" ht="12.75">
      <c r="B19" s="69" t="s">
        <v>67</v>
      </c>
      <c r="C19" s="70"/>
      <c r="D19" s="9"/>
      <c r="E19" s="19" t="s">
        <v>2</v>
      </c>
      <c r="F19" s="20">
        <v>39</v>
      </c>
      <c r="G19" s="63">
        <v>1.2</v>
      </c>
      <c r="H19" s="20">
        <f t="shared" si="0"/>
      </c>
      <c r="I19" s="21">
        <f t="shared" si="1"/>
      </c>
    </row>
    <row r="20" spans="2:9" ht="12.75">
      <c r="B20" s="71" t="s">
        <v>68</v>
      </c>
      <c r="C20" s="72"/>
      <c r="D20" s="23"/>
      <c r="E20" s="22"/>
      <c r="F20" s="24"/>
      <c r="G20" s="25"/>
      <c r="H20" s="26">
        <f>SUM(H14:H19)</f>
        <v>0</v>
      </c>
      <c r="I20" s="27">
        <f>SUM(I14:I19)</f>
        <v>0</v>
      </c>
    </row>
    <row r="22" spans="2:9" s="57" customFormat="1" ht="12.75">
      <c r="B22" s="68" t="s">
        <v>0</v>
      </c>
      <c r="C22" s="68"/>
      <c r="D22" s="13" t="s">
        <v>7</v>
      </c>
      <c r="E22" s="14" t="s">
        <v>8</v>
      </c>
      <c r="F22" s="15" t="s">
        <v>9</v>
      </c>
      <c r="G22" s="16" t="s">
        <v>10</v>
      </c>
      <c r="H22" s="15" t="s">
        <v>11</v>
      </c>
      <c r="I22" s="17" t="s">
        <v>25</v>
      </c>
    </row>
    <row r="23" spans="2:9" ht="12.75">
      <c r="B23" s="85" t="s">
        <v>1</v>
      </c>
      <c r="C23" s="85"/>
      <c r="D23" s="9"/>
      <c r="E23" s="19" t="s">
        <v>2</v>
      </c>
      <c r="F23" s="20">
        <v>12.5</v>
      </c>
      <c r="G23" s="63">
        <v>10</v>
      </c>
      <c r="H23" s="20">
        <f>IF(D23&lt;&gt;0,D23*F23,"")</f>
      </c>
      <c r="I23" s="21">
        <f>IF(D23&lt;&gt;0,D23*G23,"")</f>
      </c>
    </row>
    <row r="24" spans="2:9" ht="12.75">
      <c r="B24" s="85" t="s">
        <v>3</v>
      </c>
      <c r="C24" s="85"/>
      <c r="D24" s="9"/>
      <c r="E24" s="19" t="s">
        <v>2</v>
      </c>
      <c r="F24" s="20">
        <v>20.1</v>
      </c>
      <c r="G24" s="63">
        <v>10</v>
      </c>
      <c r="H24" s="20">
        <f>IF(D24&lt;&gt;0,D24*F24,"")</f>
      </c>
      <c r="I24" s="21">
        <f>IF(D24&lt;&gt;0,D24*G24,"")</f>
      </c>
    </row>
    <row r="25" spans="2:9" ht="12.75">
      <c r="B25" s="85" t="s">
        <v>4</v>
      </c>
      <c r="C25" s="85"/>
      <c r="D25" s="9"/>
      <c r="E25" s="19" t="s">
        <v>2</v>
      </c>
      <c r="F25" s="20">
        <v>19.9</v>
      </c>
      <c r="G25" s="63">
        <v>21</v>
      </c>
      <c r="H25" s="20">
        <f>IF(D25&lt;&gt;0,D25*F25,"")</f>
      </c>
      <c r="I25" s="21">
        <f>IF(D25&lt;&gt;0,D25*G25,"")</f>
      </c>
    </row>
    <row r="26" spans="2:9" ht="12.75">
      <c r="B26" s="85" t="s">
        <v>5</v>
      </c>
      <c r="C26" s="85"/>
      <c r="D26" s="34">
        <f>IF(SUM(D23:D25)&gt;0,1,0)</f>
        <v>0</v>
      </c>
      <c r="E26" s="19" t="s">
        <v>6</v>
      </c>
      <c r="F26" s="20">
        <v>35</v>
      </c>
      <c r="G26" s="63"/>
      <c r="H26" s="20">
        <f>IF(D26&lt;&gt;0,D26*F26,"")</f>
      </c>
      <c r="I26" s="21"/>
    </row>
    <row r="27" spans="2:9" ht="12.75">
      <c r="B27" s="71" t="s">
        <v>12</v>
      </c>
      <c r="C27" s="72"/>
      <c r="D27" s="23"/>
      <c r="E27" s="22"/>
      <c r="F27" s="24"/>
      <c r="G27" s="25"/>
      <c r="H27" s="26">
        <f>SUM(H23:H26)</f>
        <v>0</v>
      </c>
      <c r="I27" s="27">
        <f>SUM(I23:I26)</f>
        <v>0</v>
      </c>
    </row>
    <row r="29" spans="2:9" ht="12.75">
      <c r="B29" s="75" t="s">
        <v>13</v>
      </c>
      <c r="C29" s="86"/>
      <c r="D29" s="13" t="s">
        <v>7</v>
      </c>
      <c r="E29" s="14" t="s">
        <v>8</v>
      </c>
      <c r="F29" s="15" t="s">
        <v>9</v>
      </c>
      <c r="G29" s="16" t="s">
        <v>10</v>
      </c>
      <c r="H29" s="15" t="s">
        <v>11</v>
      </c>
      <c r="I29" s="17" t="s">
        <v>25</v>
      </c>
    </row>
    <row r="30" spans="2:9" ht="12.75">
      <c r="B30" s="10"/>
      <c r="C30" s="35" t="str">
        <f>IF(ISTEXT(B30),"Bitte nur Ziffern eingeben!",IF(B30="","&lt;-- hier bitte die OKF eingeben",IF(F30="-","In M16 nicht verfügbar","Stützenhöhe "&amp;TEXT(B30-40,"#.##0")&amp;" mm +/- "&amp;TEXT(VLOOKUP(B30,StTabelle,2),"0")&amp;" mm")))</f>
        <v>&lt;-- hier bitte die OKF eingeben</v>
      </c>
      <c r="D30" s="11"/>
      <c r="E30" s="19" t="s">
        <v>2</v>
      </c>
      <c r="F30" s="20">
        <f>IF(B30="","",VLOOKUP(B30,StTabelle,3))</f>
      </c>
      <c r="G30" s="63">
        <f>IF(B30="","",VLOOKUP(B30,StTabelle,4))</f>
      </c>
      <c r="H30" s="20">
        <f>IF(ISNUMBER(F30),IF(D30&lt;&gt;0,D30*F30,""),"")</f>
      </c>
      <c r="I30" s="21">
        <f>IF(ISNUMBER(G30),IF(D30&lt;&gt;0,D30*G30,""),"")</f>
      </c>
    </row>
    <row r="31" spans="2:9" ht="12.75">
      <c r="B31" s="10"/>
      <c r="C31" s="35" t="str">
        <f>IF(ISTEXT(B31),"Bitte nur Ziffern eingeben!",IF(B31="","&lt;-- hier bitte die OKF eingeben",IF(F31="-","In M16 nicht verfügbar","Stützenhöhe "&amp;TEXT(B31-40,"#.##0")&amp;" mm +/- "&amp;TEXT(VLOOKUP(B31,StTabelle,2),"0")&amp;" mm")))</f>
        <v>&lt;-- hier bitte die OKF eingeben</v>
      </c>
      <c r="D31" s="11"/>
      <c r="E31" s="19" t="s">
        <v>2</v>
      </c>
      <c r="F31" s="20">
        <f>IF(B31="","",VLOOKUP(B31,StTabelle,3))</f>
      </c>
      <c r="G31" s="63">
        <f>IF(B31="","",VLOOKUP(B31,StTabelle,4))</f>
      </c>
      <c r="H31" s="20">
        <f>IF(ISNUMBER(F31),IF(D31&lt;&gt;0,D31*F31,""),"")</f>
      </c>
      <c r="I31" s="21">
        <f>IF(ISNUMBER(G31),IF(D31&lt;&gt;0,D31*G31,""),"")</f>
      </c>
    </row>
    <row r="32" spans="2:9" ht="12.75">
      <c r="B32" s="10"/>
      <c r="C32" s="35" t="str">
        <f>IF(ISTEXT(B32),"Bitte nur Ziffern eingeben!",IF(B32="","&lt;-- hier bitte die OKF eingeben",IF(F32="-","In M16 nicht verfügbar","Stützenhöhe "&amp;TEXT(B32-40,"#.##0")&amp;" mm +/- "&amp;TEXT(VLOOKUP(B32,StTabelle,2),"0")&amp;" mm")))</f>
        <v>&lt;-- hier bitte die OKF eingeben</v>
      </c>
      <c r="D32" s="11"/>
      <c r="E32" s="19" t="s">
        <v>2</v>
      </c>
      <c r="F32" s="20">
        <f>IF(B32="","",VLOOKUP(B32,StTabelle,3))</f>
      </c>
      <c r="G32" s="63">
        <f>IF(B32="","",VLOOKUP(B32,StTabelle,4))</f>
      </c>
      <c r="H32" s="20">
        <f>IF(ISNUMBER(F32),IF(D32&lt;&gt;0,D32*F32,""),"")</f>
      </c>
      <c r="I32" s="21">
        <f>IF(ISNUMBER(G32),IF(D32&lt;&gt;0,D32*G32,""),"")</f>
      </c>
    </row>
    <row r="33" spans="2:9" ht="12.75">
      <c r="B33" s="10"/>
      <c r="C33" s="35" t="str">
        <f>IF(ISTEXT(B33),"Bitte nur Ziffern eingeben!",IF(B33="","&lt;-- hier bitte die OKF eingeben",IF(F33="-","In M16 nicht verfügbar","Stützenhöhe "&amp;TEXT(B33-40,"#.##0")&amp;" mm +/- "&amp;TEXT(VLOOKUP(B33,StTabelle,2),"0")&amp;" mm")))</f>
        <v>&lt;-- hier bitte die OKF eingeben</v>
      </c>
      <c r="D33" s="11"/>
      <c r="E33" s="19" t="s">
        <v>2</v>
      </c>
      <c r="F33" s="20">
        <f>IF(B33="","",VLOOKUP(B33,StTabelle,3))</f>
      </c>
      <c r="G33" s="63">
        <f>IF(B33="","",VLOOKUP(B33,StTabelle,4))</f>
      </c>
      <c r="H33" s="20">
        <f>IF(ISNUMBER(F33),IF(D33&lt;&gt;0,D33*F33,""),"")</f>
      </c>
      <c r="I33" s="21">
        <f>IF(ISNUMBER(G33),IF(D33&lt;&gt;0,D33*G33,""),"")</f>
      </c>
    </row>
    <row r="34" spans="2:9" ht="12.75">
      <c r="B34" s="10"/>
      <c r="C34" s="35" t="str">
        <f>IF(ISTEXT(B34),"Bitte nur Ziffern eingeben!",IF(B34="","&lt;-- hier bitte die OKF eingeben",IF(F34="-","In M16 nicht verfügbar","Stützenhöhe "&amp;TEXT(B34-40,"#.##0")&amp;" mm +/- "&amp;TEXT(VLOOKUP(B34,StTabelle,2),"0")&amp;" mm")))</f>
        <v>&lt;-- hier bitte die OKF eingeben</v>
      </c>
      <c r="D34" s="11"/>
      <c r="E34" s="19" t="s">
        <v>2</v>
      </c>
      <c r="F34" s="20">
        <f>IF(B34="","",VLOOKUP(B34,StTabelle,3))</f>
      </c>
      <c r="G34" s="63">
        <f>IF(B34="","",VLOOKUP(B34,StTabelle,4))</f>
      </c>
      <c r="H34" s="20">
        <f>IF(ISNUMBER(F34),IF(D34&lt;&gt;0,D34*F34,""),"")</f>
      </c>
      <c r="I34" s="21">
        <f>IF(ISNUMBER(G34),IF(D34&lt;&gt;0,D34*G34,""),"")</f>
      </c>
    </row>
    <row r="35" spans="2:9" ht="12.75">
      <c r="B35" s="75" t="s">
        <v>21</v>
      </c>
      <c r="C35" s="86"/>
      <c r="D35" s="13" t="s">
        <v>7</v>
      </c>
      <c r="E35" s="14" t="s">
        <v>8</v>
      </c>
      <c r="F35" s="15" t="s">
        <v>9</v>
      </c>
      <c r="G35" s="16" t="s">
        <v>10</v>
      </c>
      <c r="H35" s="15" t="s">
        <v>11</v>
      </c>
      <c r="I35" s="17" t="s">
        <v>25</v>
      </c>
    </row>
    <row r="36" spans="2:9" ht="12.75">
      <c r="B36" s="10"/>
      <c r="C36" s="35" t="str">
        <f>IF(ISTEXT(B36),"Bitte nur Ziffern eingeben!",IF(B36="","&lt;-- hier bitte die OKF eingeben",IF(F36="-","In M20 nicht verfügbar","Stützenhöhe "&amp;TEXT(B36-40,"#.##0")&amp;" mm +/- "&amp;TEXT(VLOOKUP(B36,StTabelle,2),"0")&amp;" mm")))</f>
        <v>&lt;-- hier bitte die OKF eingeben</v>
      </c>
      <c r="D36" s="11"/>
      <c r="E36" s="19" t="s">
        <v>2</v>
      </c>
      <c r="F36" s="20">
        <f>IF(B36="","",VLOOKUP(B36,StTabelle,5))</f>
      </c>
      <c r="G36" s="63">
        <f>IF(B36="","",VLOOKUP(B36,StTabelle,6))</f>
      </c>
      <c r="H36" s="20">
        <f>IF(ISNUMBER(F36),IF(D36&lt;&gt;0,D36*F36,""),"")</f>
      </c>
      <c r="I36" s="21">
        <f>IF(ISNUMBER(G36),IF(D36&lt;&gt;0,D36*G36,""),"")</f>
      </c>
    </row>
    <row r="37" spans="2:9" ht="12.75">
      <c r="B37" s="10"/>
      <c r="C37" s="35" t="str">
        <f>IF(ISTEXT(B37),"Bitte nur Ziffern eingeben!",IF(B37="","&lt;-- hier bitte die OKF eingeben",IF(F37="-","In M20 nicht verfügbar","Stützenhöhe "&amp;TEXT(B37-40,"#.##0")&amp;" mm +/- "&amp;TEXT(VLOOKUP(B37,StTabelle,2),"0")&amp;" mm")))</f>
        <v>&lt;-- hier bitte die OKF eingeben</v>
      </c>
      <c r="D37" s="11"/>
      <c r="E37" s="19" t="s">
        <v>2</v>
      </c>
      <c r="F37" s="20">
        <f>IF(B37="","",VLOOKUP(B37,StTabelle,5))</f>
      </c>
      <c r="G37" s="63">
        <f>IF(B37="","",VLOOKUP(B37,StTabelle,6))</f>
      </c>
      <c r="H37" s="20">
        <f>IF(ISNUMBER(F37),IF(D37&lt;&gt;0,D37*F37,""),"")</f>
      </c>
      <c r="I37" s="21">
        <f>IF(ISNUMBER(G37),IF(D37&lt;&gt;0,D37*G37,""),"")</f>
      </c>
    </row>
    <row r="38" spans="2:9" ht="12.75">
      <c r="B38" s="10"/>
      <c r="C38" s="35" t="str">
        <f>IF(ISTEXT(B38),"Bitte nur Ziffern eingeben!",IF(B38="","&lt;-- hier bitte die OKF eingeben",IF(F38="-","In M20 nicht verfügbar","Stützenhöhe "&amp;TEXT(B38-40,"#.##0")&amp;" mm +/- "&amp;TEXT(VLOOKUP(B38,StTabelle,2),"0")&amp;" mm")))</f>
        <v>&lt;-- hier bitte die OKF eingeben</v>
      </c>
      <c r="D38" s="11"/>
      <c r="E38" s="19" t="s">
        <v>2</v>
      </c>
      <c r="F38" s="20">
        <f>IF(B38="","",VLOOKUP(B38,StTabelle,5))</f>
      </c>
      <c r="G38" s="63">
        <f>IF(B38="","",VLOOKUP(B38,StTabelle,6))</f>
      </c>
      <c r="H38" s="20">
        <f>IF(ISNUMBER(F38),IF(D38&lt;&gt;0,D38*F38,""),"")</f>
      </c>
      <c r="I38" s="21">
        <f>IF(ISNUMBER(G38),IF(D38&lt;&gt;0,D38*G38,""),"")</f>
      </c>
    </row>
    <row r="39" spans="2:9" ht="12.75">
      <c r="B39" s="10"/>
      <c r="C39" s="35" t="str">
        <f>IF(ISTEXT(B39),"Bitte nur Ziffern eingeben!",IF(B39="","&lt;-- hier bitte die OKF eingeben",IF(F39="-","In M20 nicht verfügbar","Stützenhöhe "&amp;TEXT(B39-40,"#.##0")&amp;" mm +/- "&amp;TEXT(VLOOKUP(B39,StTabelle,2),"0")&amp;" mm")))</f>
        <v>&lt;-- hier bitte die OKF eingeben</v>
      </c>
      <c r="D39" s="11"/>
      <c r="E39" s="19" t="s">
        <v>2</v>
      </c>
      <c r="F39" s="20">
        <f>IF(B39="","",VLOOKUP(B39,StTabelle,5))</f>
      </c>
      <c r="G39" s="63">
        <f>IF(B39="","",VLOOKUP(B39,StTabelle,6))</f>
      </c>
      <c r="H39" s="20">
        <f>IF(ISNUMBER(F39),IF(D39&lt;&gt;0,D39*F39,""),"")</f>
      </c>
      <c r="I39" s="21">
        <f>IF(ISNUMBER(G39),IF(D39&lt;&gt;0,D39*G39,""),"")</f>
      </c>
    </row>
    <row r="40" spans="2:9" ht="12.75">
      <c r="B40" s="10"/>
      <c r="C40" s="35" t="str">
        <f>IF(ISTEXT(B40),"Bitte nur Ziffern eingeben!",IF(B40="","&lt;-- hier bitte die OKF eingeben",IF(F40="-","In M20 nicht verfügbar","Stützenhöhe "&amp;TEXT(B40-40,"#.##0")&amp;" mm +/- "&amp;TEXT(VLOOKUP(B40,StTabelle,2),"0")&amp;" mm")))</f>
        <v>&lt;-- hier bitte die OKF eingeben</v>
      </c>
      <c r="D40" s="11"/>
      <c r="E40" s="19" t="s">
        <v>2</v>
      </c>
      <c r="F40" s="20">
        <f>IF(B40="","",VLOOKUP(B40,StTabelle,5))</f>
      </c>
      <c r="G40" s="63">
        <f>IF(B40="","",VLOOKUP(B40,StTabelle,6))</f>
      </c>
      <c r="H40" s="20">
        <f>IF(ISNUMBER(F40),IF(D40&lt;&gt;0,D40*F40,""),"")</f>
      </c>
      <c r="I40" s="21">
        <f>IF(ISNUMBER(G40),IF(D40&lt;&gt;0,D40*G40,""),"")</f>
      </c>
    </row>
    <row r="41" spans="2:9" ht="12.75">
      <c r="B41" s="68" t="s">
        <v>23</v>
      </c>
      <c r="C41" s="68"/>
      <c r="D41" s="13" t="s">
        <v>7</v>
      </c>
      <c r="E41" s="14" t="s">
        <v>8</v>
      </c>
      <c r="F41" s="15" t="s">
        <v>9</v>
      </c>
      <c r="G41" s="16" t="s">
        <v>10</v>
      </c>
      <c r="H41" s="15" t="s">
        <v>11</v>
      </c>
      <c r="I41" s="17" t="s">
        <v>25</v>
      </c>
    </row>
    <row r="42" spans="2:9" ht="12.75">
      <c r="B42" s="85" t="s">
        <v>24</v>
      </c>
      <c r="C42" s="85"/>
      <c r="D42" s="9"/>
      <c r="E42" s="19" t="s">
        <v>2</v>
      </c>
      <c r="F42" s="20">
        <v>0.1</v>
      </c>
      <c r="G42" s="63" t="s">
        <v>20</v>
      </c>
      <c r="H42" s="20">
        <f>IF(D42&lt;&gt;0,D42*F42,"")</f>
      </c>
      <c r="I42" s="21"/>
    </row>
    <row r="43" spans="2:9" ht="12.75">
      <c r="B43" s="85" t="s">
        <v>26</v>
      </c>
      <c r="C43" s="85"/>
      <c r="D43" s="9"/>
      <c r="E43" s="19" t="s">
        <v>2</v>
      </c>
      <c r="F43" s="20">
        <v>0.1</v>
      </c>
      <c r="G43" s="63" t="s">
        <v>20</v>
      </c>
      <c r="H43" s="20">
        <f>IF(D43&lt;&gt;0,D43*F43,"")</f>
      </c>
      <c r="I43" s="21"/>
    </row>
    <row r="44" spans="2:9" ht="12.75">
      <c r="B44" s="71" t="s">
        <v>27</v>
      </c>
      <c r="C44" s="72"/>
      <c r="D44" s="23"/>
      <c r="E44" s="22"/>
      <c r="F44" s="24"/>
      <c r="G44" s="25"/>
      <c r="H44" s="26">
        <f>SUM(H29:H43)</f>
        <v>0</v>
      </c>
      <c r="I44" s="27">
        <f>SUM(I29:I43)</f>
        <v>0</v>
      </c>
    </row>
    <row r="46" spans="2:9" ht="12.75">
      <c r="B46" s="68" t="s">
        <v>22</v>
      </c>
      <c r="C46" s="68"/>
      <c r="D46" s="13" t="s">
        <v>7</v>
      </c>
      <c r="E46" s="14" t="s">
        <v>8</v>
      </c>
      <c r="F46" s="15" t="s">
        <v>9</v>
      </c>
      <c r="G46" s="16" t="s">
        <v>10</v>
      </c>
      <c r="H46" s="15" t="s">
        <v>11</v>
      </c>
      <c r="I46" s="17" t="s">
        <v>25</v>
      </c>
    </row>
    <row r="47" spans="2:9" ht="12.75">
      <c r="B47" s="87" t="s">
        <v>31</v>
      </c>
      <c r="C47" s="84"/>
      <c r="D47" s="9"/>
      <c r="E47" s="19" t="s">
        <v>2</v>
      </c>
      <c r="F47" s="20">
        <v>3.5</v>
      </c>
      <c r="G47" s="63">
        <v>0.65</v>
      </c>
      <c r="H47" s="20">
        <f aca="true" t="shared" si="2" ref="H47:H55">IF(D47&lt;&gt;0,D47*F47,"")</f>
      </c>
      <c r="I47" s="21">
        <f aca="true" t="shared" si="3" ref="I47:I55">IF(D47&lt;&gt;0,D47*G47,"")</f>
      </c>
    </row>
    <row r="48" spans="2:9" ht="12.75">
      <c r="B48" s="87" t="s">
        <v>32</v>
      </c>
      <c r="C48" s="84"/>
      <c r="D48" s="9"/>
      <c r="E48" s="19" t="s">
        <v>2</v>
      </c>
      <c r="F48" s="20">
        <v>8.7</v>
      </c>
      <c r="G48" s="63">
        <v>0.5</v>
      </c>
      <c r="H48" s="20">
        <f t="shared" si="2"/>
      </c>
      <c r="I48" s="21">
        <f t="shared" si="3"/>
      </c>
    </row>
    <row r="49" spans="2:9" ht="12.75">
      <c r="B49" s="87" t="s">
        <v>80</v>
      </c>
      <c r="C49" s="84"/>
      <c r="D49" s="9"/>
      <c r="E49" s="19" t="s">
        <v>30</v>
      </c>
      <c r="F49" s="20">
        <v>10</v>
      </c>
      <c r="G49" s="63">
        <v>0.03</v>
      </c>
      <c r="H49" s="20">
        <f t="shared" si="2"/>
      </c>
      <c r="I49" s="21">
        <f t="shared" si="3"/>
      </c>
    </row>
    <row r="50" spans="2:9" ht="12.75">
      <c r="B50" s="88" t="s">
        <v>78</v>
      </c>
      <c r="C50" s="89"/>
      <c r="D50" s="9"/>
      <c r="E50" s="19" t="s">
        <v>79</v>
      </c>
      <c r="F50" s="20">
        <v>125</v>
      </c>
      <c r="G50" s="63">
        <v>15</v>
      </c>
      <c r="H50" s="20">
        <f t="shared" si="2"/>
      </c>
      <c r="I50" s="21">
        <f t="shared" si="3"/>
      </c>
    </row>
    <row r="51" spans="2:9" ht="12.75">
      <c r="B51" s="69" t="s">
        <v>34</v>
      </c>
      <c r="C51" s="70"/>
      <c r="D51" s="9"/>
      <c r="E51" s="19" t="s">
        <v>30</v>
      </c>
      <c r="F51" s="20">
        <v>25.5</v>
      </c>
      <c r="G51" s="63">
        <v>1</v>
      </c>
      <c r="H51" s="20">
        <f t="shared" si="2"/>
      </c>
      <c r="I51" s="21">
        <f t="shared" si="3"/>
      </c>
    </row>
    <row r="52" spans="2:9" ht="12.75">
      <c r="B52" s="87" t="s">
        <v>33</v>
      </c>
      <c r="C52" s="84"/>
      <c r="D52" s="9"/>
      <c r="E52" s="19" t="s">
        <v>2</v>
      </c>
      <c r="F52" s="20">
        <v>1.9</v>
      </c>
      <c r="G52" s="63">
        <v>0.1</v>
      </c>
      <c r="H52" s="20">
        <f t="shared" si="2"/>
      </c>
      <c r="I52" s="21">
        <f t="shared" si="3"/>
      </c>
    </row>
    <row r="53" spans="2:9" ht="12.75">
      <c r="B53" s="90"/>
      <c r="C53" s="91"/>
      <c r="D53" s="9"/>
      <c r="E53" s="19" t="s">
        <v>29</v>
      </c>
      <c r="F53" s="20">
        <v>18.9</v>
      </c>
      <c r="G53" s="63">
        <v>1</v>
      </c>
      <c r="H53" s="20">
        <f t="shared" si="2"/>
      </c>
      <c r="I53" s="21">
        <f t="shared" si="3"/>
      </c>
    </row>
    <row r="54" spans="2:9" ht="12.75">
      <c r="B54" s="69" t="s">
        <v>35</v>
      </c>
      <c r="C54" s="70"/>
      <c r="D54" s="9"/>
      <c r="E54" s="19" t="s">
        <v>2</v>
      </c>
      <c r="F54" s="20">
        <v>24.9</v>
      </c>
      <c r="G54" s="63">
        <v>4</v>
      </c>
      <c r="H54" s="20">
        <f t="shared" si="2"/>
      </c>
      <c r="I54" s="21">
        <f t="shared" si="3"/>
      </c>
    </row>
    <row r="55" spans="2:9" ht="12.75">
      <c r="B55" s="69" t="s">
        <v>36</v>
      </c>
      <c r="C55" s="70"/>
      <c r="D55" s="9"/>
      <c r="E55" s="19" t="s">
        <v>2</v>
      </c>
      <c r="F55" s="20">
        <v>1.9</v>
      </c>
      <c r="G55" s="63">
        <v>0.08</v>
      </c>
      <c r="H55" s="20">
        <f t="shared" si="2"/>
      </c>
      <c r="I55" s="21">
        <f t="shared" si="3"/>
      </c>
    </row>
    <row r="56" spans="2:9" ht="12.75">
      <c r="B56" s="71" t="s">
        <v>28</v>
      </c>
      <c r="C56" s="72"/>
      <c r="D56" s="23"/>
      <c r="E56" s="22"/>
      <c r="F56" s="24"/>
      <c r="G56" s="25"/>
      <c r="H56" s="26">
        <f>SUM(H47:H55)</f>
        <v>0</v>
      </c>
      <c r="I56" s="27">
        <f>SUM(I47:I55)</f>
        <v>0</v>
      </c>
    </row>
    <row r="58" spans="2:9" ht="12.75">
      <c r="B58" s="68" t="s">
        <v>41</v>
      </c>
      <c r="C58" s="68"/>
      <c r="D58" s="13" t="s">
        <v>7</v>
      </c>
      <c r="E58" s="14" t="s">
        <v>8</v>
      </c>
      <c r="F58" s="15" t="s">
        <v>9</v>
      </c>
      <c r="G58" s="16" t="s">
        <v>10</v>
      </c>
      <c r="H58" s="15" t="s">
        <v>11</v>
      </c>
      <c r="I58" s="17" t="s">
        <v>25</v>
      </c>
    </row>
    <row r="59" spans="2:9" ht="12.75" customHeight="1">
      <c r="B59" s="87" t="s">
        <v>37</v>
      </c>
      <c r="C59" s="84"/>
      <c r="D59" s="9"/>
      <c r="E59" s="19" t="s">
        <v>2</v>
      </c>
      <c r="F59" s="20">
        <v>8.4</v>
      </c>
      <c r="G59" s="63">
        <v>3.96</v>
      </c>
      <c r="H59" s="20">
        <f>IF(D59&lt;&gt;0,D59*F59,"")</f>
      </c>
      <c r="I59" s="21">
        <f>IF(D59&lt;&gt;0,D59*G59,"")</f>
      </c>
    </row>
    <row r="60" spans="2:9" ht="12.75">
      <c r="B60" s="69" t="s">
        <v>38</v>
      </c>
      <c r="C60" s="70"/>
      <c r="D60" s="9"/>
      <c r="E60" s="19" t="s">
        <v>2</v>
      </c>
      <c r="F60" s="20">
        <v>0.5</v>
      </c>
      <c r="G60" s="63"/>
      <c r="H60" s="20">
        <f>IF(D60&lt;&gt;0,D60*F60,"")</f>
      </c>
      <c r="I60" s="21"/>
    </row>
    <row r="61" spans="2:9" ht="12.75">
      <c r="B61" s="87" t="s">
        <v>39</v>
      </c>
      <c r="C61" s="84"/>
      <c r="D61" s="9"/>
      <c r="E61" s="19" t="s">
        <v>2</v>
      </c>
      <c r="F61" s="20">
        <v>2.1</v>
      </c>
      <c r="G61" s="63">
        <v>0.92</v>
      </c>
      <c r="H61" s="20">
        <f>IF(D61&lt;&gt;0,D61*F61,"")</f>
      </c>
      <c r="I61" s="21">
        <f>IF(D61&lt;&gt;0,D61*G61,"")</f>
      </c>
    </row>
    <row r="62" spans="2:9" ht="12.75">
      <c r="B62" s="87" t="s">
        <v>40</v>
      </c>
      <c r="C62" s="84"/>
      <c r="D62" s="9"/>
      <c r="E62" s="19" t="s">
        <v>2</v>
      </c>
      <c r="F62" s="20">
        <v>13.85</v>
      </c>
      <c r="G62" s="63">
        <v>8.21</v>
      </c>
      <c r="H62" s="20">
        <f>IF(D62&lt;&gt;0,D62*F62,"")</f>
      </c>
      <c r="I62" s="21">
        <f>IF(D62&lt;&gt;0,D62*G62,"")</f>
      </c>
    </row>
    <row r="63" spans="2:9" ht="12.75">
      <c r="B63" s="69" t="s">
        <v>38</v>
      </c>
      <c r="C63" s="70"/>
      <c r="D63" s="9"/>
      <c r="E63" s="19" t="s">
        <v>2</v>
      </c>
      <c r="F63" s="20">
        <v>0.8</v>
      </c>
      <c r="G63" s="63"/>
      <c r="H63" s="20">
        <f>IF(D63&lt;&gt;0,D63*F63,"")</f>
      </c>
      <c r="I63" s="21"/>
    </row>
    <row r="64" spans="2:9" ht="12.75">
      <c r="B64" s="68" t="s">
        <v>46</v>
      </c>
      <c r="C64" s="68"/>
      <c r="D64" s="13" t="s">
        <v>7</v>
      </c>
      <c r="E64" s="14" t="s">
        <v>8</v>
      </c>
      <c r="F64" s="15" t="s">
        <v>9</v>
      </c>
      <c r="G64" s="16" t="s">
        <v>10</v>
      </c>
      <c r="H64" s="15" t="s">
        <v>11</v>
      </c>
      <c r="I64" s="17" t="s">
        <v>25</v>
      </c>
    </row>
    <row r="65" spans="2:9" ht="12.75">
      <c r="B65" s="87" t="s">
        <v>42</v>
      </c>
      <c r="C65" s="84"/>
      <c r="D65" s="9"/>
      <c r="E65" s="19" t="s">
        <v>2</v>
      </c>
      <c r="F65" s="20">
        <v>1.55</v>
      </c>
      <c r="G65" s="63">
        <v>0.619</v>
      </c>
      <c r="H65" s="20">
        <f aca="true" t="shared" si="4" ref="H65:H73">IF(D65&lt;&gt;0,D65*F65,"")</f>
      </c>
      <c r="I65" s="21">
        <f aca="true" t="shared" si="5" ref="I65:I70">IF(D65&lt;&gt;0,D65*G65,"")</f>
      </c>
    </row>
    <row r="66" spans="2:9" ht="12.75">
      <c r="B66" s="87" t="s">
        <v>44</v>
      </c>
      <c r="C66" s="84"/>
      <c r="D66" s="9"/>
      <c r="E66" s="19" t="s">
        <v>2</v>
      </c>
      <c r="F66" s="20">
        <v>1.55</v>
      </c>
      <c r="G66" s="63">
        <v>0.44</v>
      </c>
      <c r="H66" s="20">
        <f t="shared" si="4"/>
      </c>
      <c r="I66" s="21">
        <f t="shared" si="5"/>
      </c>
    </row>
    <row r="67" spans="2:9" ht="12.75">
      <c r="B67" s="87" t="s">
        <v>45</v>
      </c>
      <c r="C67" s="84"/>
      <c r="D67" s="9"/>
      <c r="E67" s="19" t="s">
        <v>2</v>
      </c>
      <c r="F67" s="20">
        <v>1.3</v>
      </c>
      <c r="G67" s="63">
        <v>0.401</v>
      </c>
      <c r="H67" s="20">
        <f t="shared" si="4"/>
      </c>
      <c r="I67" s="21">
        <f t="shared" si="5"/>
      </c>
    </row>
    <row r="68" spans="2:9" ht="12.75">
      <c r="B68" s="83" t="s">
        <v>93</v>
      </c>
      <c r="C68" s="84"/>
      <c r="D68" s="9"/>
      <c r="E68" s="19" t="s">
        <v>2</v>
      </c>
      <c r="F68" s="20">
        <v>6.24</v>
      </c>
      <c r="G68" s="63">
        <f>1.047*2.4</f>
        <v>2.5128</v>
      </c>
      <c r="H68" s="20">
        <f t="shared" si="4"/>
      </c>
      <c r="I68" s="21">
        <f t="shared" si="5"/>
      </c>
    </row>
    <row r="69" spans="2:9" ht="12.75">
      <c r="B69" s="83" t="s">
        <v>94</v>
      </c>
      <c r="C69" s="84"/>
      <c r="D69" s="9"/>
      <c r="E69" s="19" t="s">
        <v>2</v>
      </c>
      <c r="F69" s="20">
        <v>9.48</v>
      </c>
      <c r="G69" s="63">
        <f>1.702*2.4</f>
        <v>4.0847999999999995</v>
      </c>
      <c r="H69" s="20">
        <f t="shared" si="4"/>
      </c>
      <c r="I69" s="21">
        <f t="shared" si="5"/>
      </c>
    </row>
    <row r="70" spans="2:9" ht="12.75">
      <c r="B70" s="69" t="s">
        <v>47</v>
      </c>
      <c r="C70" s="70"/>
      <c r="D70" s="9"/>
      <c r="E70" s="19" t="s">
        <v>2</v>
      </c>
      <c r="F70" s="20">
        <v>0.3</v>
      </c>
      <c r="G70" s="63">
        <v>1.702</v>
      </c>
      <c r="H70" s="20">
        <f t="shared" si="4"/>
      </c>
      <c r="I70" s="21">
        <f t="shared" si="5"/>
      </c>
    </row>
    <row r="71" spans="2:9" ht="12.75">
      <c r="B71" s="87" t="s">
        <v>82</v>
      </c>
      <c r="C71" s="84"/>
      <c r="D71" s="9"/>
      <c r="E71" s="19" t="s">
        <v>2</v>
      </c>
      <c r="F71" s="20">
        <v>0.5</v>
      </c>
      <c r="G71" s="63">
        <v>0.108</v>
      </c>
      <c r="H71" s="20">
        <f t="shared" si="4"/>
      </c>
      <c r="I71" s="21">
        <f>IF(D71&lt;&gt;0,D71*G71,"")</f>
      </c>
    </row>
    <row r="72" spans="2:9" ht="12.75">
      <c r="B72" s="87" t="s">
        <v>48</v>
      </c>
      <c r="C72" s="84"/>
      <c r="D72" s="9"/>
      <c r="E72" s="19" t="s">
        <v>2</v>
      </c>
      <c r="F72" s="20">
        <v>0.5</v>
      </c>
      <c r="G72" s="63">
        <v>0.137</v>
      </c>
      <c r="H72" s="20">
        <f t="shared" si="4"/>
      </c>
      <c r="I72" s="21">
        <f>IF(D72&lt;&gt;0,D72*G72,"")</f>
      </c>
    </row>
    <row r="73" spans="2:9" ht="12.75">
      <c r="B73" s="69" t="s">
        <v>50</v>
      </c>
      <c r="C73" s="70"/>
      <c r="D73" s="9"/>
      <c r="E73" s="19" t="s">
        <v>2</v>
      </c>
      <c r="F73" s="20">
        <v>0.8</v>
      </c>
      <c r="G73" s="63"/>
      <c r="H73" s="20">
        <f t="shared" si="4"/>
      </c>
      <c r="I73" s="21"/>
    </row>
    <row r="74" spans="2:9" ht="12.75">
      <c r="B74" s="75" t="s">
        <v>83</v>
      </c>
      <c r="C74" s="86"/>
      <c r="D74" s="13" t="s">
        <v>7</v>
      </c>
      <c r="E74" s="14" t="s">
        <v>8</v>
      </c>
      <c r="F74" s="15" t="s">
        <v>9</v>
      </c>
      <c r="G74" s="16" t="s">
        <v>10</v>
      </c>
      <c r="H74" s="15" t="s">
        <v>11</v>
      </c>
      <c r="I74" s="17" t="s">
        <v>25</v>
      </c>
    </row>
    <row r="75" spans="2:9" ht="12.75">
      <c r="B75" s="62"/>
      <c r="C75" s="35" t="str">
        <f>IF(ISTEXT(B75),"Bitte nur Ziffern eingeben!",IF(B75="","&lt;-- hier bitte die OKF eingeben",IF(F75="-","Höhe nicht verfügbar","Stützenhöhe "&amp;TEXT(B75-80,"#.##0")&amp;" mm +/- "&amp;TEXT(VLOOKUP(B75,SWTabelle,2),"0")&amp;" mm")))</f>
        <v>&lt;-- hier bitte die OKF eingeben</v>
      </c>
      <c r="D75" s="11"/>
      <c r="E75" s="19" t="s">
        <v>2</v>
      </c>
      <c r="F75" s="20">
        <f>IF(B75="","",VLOOKUP(B75,SWTabelle,3))</f>
      </c>
      <c r="G75" s="63">
        <f>IF(B75="","",VLOOKUP(B75,SWTabelle,4))</f>
      </c>
      <c r="H75" s="20">
        <f>IF(ISNUMBER(F75),IF(D75&lt;&gt;0,D75*F75,""),"")</f>
      </c>
      <c r="I75" s="21">
        <f>IF(ISNUMBER(G75),IF(D75&lt;&gt;0,D75*G75,""),"")</f>
      </c>
    </row>
    <row r="76" spans="2:9" ht="12.75">
      <c r="B76" s="62"/>
      <c r="C76" s="35" t="str">
        <f>IF(ISTEXT(B76),"Bitte nur Ziffern eingeben!",IF(B76="","&lt;-- hier bitte die OKF eingeben",IF(F76="-","Höhe nicht verfügbar","Stützenhöhe "&amp;TEXT(B76-80,"#.##0")&amp;" mm +/- "&amp;TEXT(VLOOKUP(B76,SWTabelle,2),"0")&amp;" mm")))</f>
        <v>&lt;-- hier bitte die OKF eingeben</v>
      </c>
      <c r="D76" s="11"/>
      <c r="E76" s="19" t="s">
        <v>2</v>
      </c>
      <c r="F76" s="20">
        <f>IF(B76="","",VLOOKUP(B76,SWTabelle,3))</f>
      </c>
      <c r="G76" s="63">
        <f>IF(B76="","",VLOOKUP(B76,SWTabelle,4))</f>
      </c>
      <c r="H76" s="20">
        <f>IF(ISNUMBER(F76),IF(D76&lt;&gt;0,D76*F76,""),"")</f>
      </c>
      <c r="I76" s="21">
        <f>IF(ISNUMBER(G76),IF(D76&lt;&gt;0,D76*G76,""),"")</f>
      </c>
    </row>
    <row r="77" spans="2:9" ht="12.75">
      <c r="B77" s="62"/>
      <c r="C77" s="35" t="str">
        <f>IF(ISTEXT(B77),"Bitte nur Ziffern eingeben!",IF(B77="","&lt;-- hier bitte die OKF eingeben",IF(F77="-","Höhe nicht verfügbar","Stützenhöhe "&amp;TEXT(B77-80,"#.##0")&amp;" mm +/- "&amp;TEXT(VLOOKUP(B77,SWTabelle,2),"0")&amp;" mm")))</f>
        <v>&lt;-- hier bitte die OKF eingeben</v>
      </c>
      <c r="D77" s="11"/>
      <c r="E77" s="19" t="s">
        <v>2</v>
      </c>
      <c r="F77" s="20">
        <f>IF(B77="","",VLOOKUP(B77,SWTabelle,3))</f>
      </c>
      <c r="G77" s="63">
        <f>IF(B77="","",VLOOKUP(B77,SWTabelle,4))</f>
      </c>
      <c r="H77" s="20">
        <f>IF(ISNUMBER(F77),IF(D77&lt;&gt;0,D77*F77,""),"")</f>
      </c>
      <c r="I77" s="21">
        <f>IF(ISNUMBER(G77),IF(D77&lt;&gt;0,D77*G77,""),"")</f>
      </c>
    </row>
    <row r="78" spans="2:9" ht="12.75">
      <c r="B78" s="62"/>
      <c r="C78" s="35" t="str">
        <f>IF(ISTEXT(B78),"Bitte nur Ziffern eingeben!",IF(B78="","&lt;-- hier bitte die OKF eingeben",IF(F78="-","Höhe nicht verfügbar","Stützenhöhe "&amp;TEXT(B78-80,"#.##0")&amp;" mm +/- "&amp;TEXT(VLOOKUP(B78,SWTabelle,2),"0")&amp;" mm")))</f>
        <v>&lt;-- hier bitte die OKF eingeben</v>
      </c>
      <c r="D78" s="11"/>
      <c r="E78" s="19" t="s">
        <v>2</v>
      </c>
      <c r="F78" s="20">
        <f>IF(B78="","",VLOOKUP(B78,SWTabelle,3))</f>
      </c>
      <c r="G78" s="63">
        <f>IF(B78="","",VLOOKUP(B78,SWTabelle,4))</f>
      </c>
      <c r="H78" s="20">
        <f>IF(ISNUMBER(F78),IF(D78&lt;&gt;0,D78*F78,""),"")</f>
      </c>
      <c r="I78" s="21">
        <f>IF(ISNUMBER(G78),IF(D78&lt;&gt;0,D78*G78,""),"")</f>
      </c>
    </row>
    <row r="79" spans="2:9" ht="12.75">
      <c r="B79" s="62"/>
      <c r="C79" s="35" t="str">
        <f>IF(ISTEXT(B79),"Bitte nur Ziffern eingeben!",IF(B79="","&lt;-- hier bitte die OKF eingeben",IF(F79="-","Höhe nicht verfügbar","Stützenhöhe "&amp;TEXT(B79-80,"#.##0")&amp;" mm +/- "&amp;TEXT(VLOOKUP(B79,SWTabelle,2),"0")&amp;" mm")))</f>
        <v>&lt;-- hier bitte die OKF eingeben</v>
      </c>
      <c r="D79" s="11"/>
      <c r="E79" s="19" t="s">
        <v>2</v>
      </c>
      <c r="F79" s="20">
        <f>IF(B79="","",VLOOKUP(B79,SWTabelle,3))</f>
      </c>
      <c r="G79" s="63">
        <f>IF(B79="","",VLOOKUP(B79,SWTabelle,4))</f>
      </c>
      <c r="H79" s="20">
        <f>IF(ISNUMBER(F79),IF(D79&lt;&gt;0,D79*F79,""),"")</f>
      </c>
      <c r="I79" s="21">
        <f>IF(ISNUMBER(G79),IF(D79&lt;&gt;0,D79*G79,""),"")</f>
      </c>
    </row>
    <row r="80" spans="2:9" ht="12.75" customHeight="1">
      <c r="B80" s="75" t="s">
        <v>84</v>
      </c>
      <c r="C80" s="86"/>
      <c r="D80" s="13" t="s">
        <v>7</v>
      </c>
      <c r="E80" s="14" t="s">
        <v>8</v>
      </c>
      <c r="F80" s="15" t="s">
        <v>9</v>
      </c>
      <c r="G80" s="16" t="s">
        <v>10</v>
      </c>
      <c r="H80" s="15" t="s">
        <v>11</v>
      </c>
      <c r="I80" s="17" t="s">
        <v>25</v>
      </c>
    </row>
    <row r="81" spans="2:9" ht="12.75">
      <c r="B81" s="10"/>
      <c r="C81" s="35" t="str">
        <f>IF(ISTEXT(B81),"Bitte nur Ziffern eingeben!",IF(B81="","&lt;-- hier bitte die OKF eingeben",IF(F81="-","Höhe nicht verfügbar","Stützenhöhe "&amp;TEXT(B81-80,"#.##0")&amp;" mm +/- "&amp;TEXT(VLOOKUP(B81,SWTabelle,2),"0")&amp;" mm")))</f>
        <v>&lt;-- hier bitte die OKF eingeben</v>
      </c>
      <c r="D81" s="11"/>
      <c r="E81" s="19" t="s">
        <v>2</v>
      </c>
      <c r="F81" s="20">
        <f>IF(B81="","",VLOOKUP(B81,SWTabelle,5))</f>
      </c>
      <c r="G81" s="63">
        <f>IF(B81="","",VLOOKUP(B81,SWTabelle,6))</f>
      </c>
      <c r="H81" s="20">
        <f>IF(ISNUMBER(F81),IF(D81&lt;&gt;0,D81*F81,""),"")</f>
      </c>
      <c r="I81" s="21">
        <f>IF(ISNUMBER(G81),IF(D81&lt;&gt;0,D81*G81,""),"")</f>
      </c>
    </row>
    <row r="82" spans="2:9" ht="12.75">
      <c r="B82" s="10"/>
      <c r="C82" s="35" t="str">
        <f>IF(ISTEXT(B82),"Bitte nur Ziffern eingeben!",IF(B82="","&lt;-- hier bitte die OKF eingeben",IF(F82="-","Höhe nicht verfügbar","Stützenhöhe "&amp;TEXT(B82-80,"#.##0")&amp;" mm +/- "&amp;TEXT(VLOOKUP(B82,SWTabelle,2),"0")&amp;" mm")))</f>
        <v>&lt;-- hier bitte die OKF eingeben</v>
      </c>
      <c r="D82" s="11"/>
      <c r="E82" s="19" t="s">
        <v>2</v>
      </c>
      <c r="F82" s="20">
        <f>IF(B82="","",VLOOKUP(B82,StTabelle,5))</f>
      </c>
      <c r="G82" s="63">
        <f>IF(B82="","",VLOOKUP(B82,StTabelle,6))</f>
      </c>
      <c r="H82" s="20">
        <f>IF(ISNUMBER(F82),IF(D82&lt;&gt;0,D82*F82,""),"")</f>
      </c>
      <c r="I82" s="21">
        <f>IF(ISNUMBER(G82),IF(D82&lt;&gt;0,D82*G82,""),"")</f>
      </c>
    </row>
    <row r="83" spans="2:9" ht="12.75">
      <c r="B83" s="10"/>
      <c r="C83" s="35" t="str">
        <f>IF(ISTEXT(B83),"Bitte nur Ziffern eingeben!",IF(B83="","&lt;-- hier bitte die OKF eingeben",IF(F83="-","Höhe nicht verfügbar","Stützenhöhe "&amp;TEXT(B83-80,"#.##0")&amp;" mm +/- "&amp;TEXT(VLOOKUP(B83,SWTabelle,2),"0")&amp;" mm")))</f>
        <v>&lt;-- hier bitte die OKF eingeben</v>
      </c>
      <c r="D83" s="11"/>
      <c r="E83" s="19" t="s">
        <v>2</v>
      </c>
      <c r="F83" s="20">
        <f>IF(B83="","",VLOOKUP(B83,StTabelle,5))</f>
      </c>
      <c r="G83" s="63">
        <f>IF(B83="","",VLOOKUP(B83,StTabelle,6))</f>
      </c>
      <c r="H83" s="20">
        <f>IF(ISNUMBER(F83),IF(D83&lt;&gt;0,D83*F83,""),"")</f>
      </c>
      <c r="I83" s="21">
        <f>IF(ISNUMBER(G83),IF(D83&lt;&gt;0,D83*G83,""),"")</f>
      </c>
    </row>
    <row r="84" spans="2:9" ht="12.75">
      <c r="B84" s="10"/>
      <c r="C84" s="35" t="str">
        <f>IF(ISTEXT(B84),"Bitte nur Ziffern eingeben!",IF(B84="","&lt;-- hier bitte die OKF eingeben",IF(F84="-","Höhe nicht verfügbar","Stützenhöhe "&amp;TEXT(B84-80,"#.##0")&amp;" mm +/- "&amp;TEXT(VLOOKUP(B84,SWTabelle,2),"0")&amp;" mm")))</f>
        <v>&lt;-- hier bitte die OKF eingeben</v>
      </c>
      <c r="D84" s="11"/>
      <c r="E84" s="19" t="s">
        <v>2</v>
      </c>
      <c r="F84" s="20">
        <f>IF(B84="","",VLOOKUP(B84,StTabelle,5))</f>
      </c>
      <c r="G84" s="63">
        <f>IF(B84="","",VLOOKUP(B84,StTabelle,6))</f>
      </c>
      <c r="H84" s="20">
        <f>IF(ISNUMBER(F84),IF(D84&lt;&gt;0,D84*F84,""),"")</f>
      </c>
      <c r="I84" s="21">
        <f>IF(ISNUMBER(G84),IF(D84&lt;&gt;0,D84*G84,""),"")</f>
      </c>
    </row>
    <row r="85" spans="2:9" ht="12.75">
      <c r="B85" s="10"/>
      <c r="C85" s="35" t="str">
        <f>IF(ISTEXT(B85),"Bitte nur Ziffern eingeben!",IF(B85="","&lt;-- hier bitte die OKF eingeben",IF(F85="-","Höhe nicht verfügbar","Stützenhöhe "&amp;TEXT(B85-80,"#.##0")&amp;" mm +/- "&amp;TEXT(VLOOKUP(B85,SWTabelle,2),"0")&amp;" mm")))</f>
        <v>&lt;-- hier bitte die OKF eingeben</v>
      </c>
      <c r="D85" s="11"/>
      <c r="E85" s="19" t="s">
        <v>2</v>
      </c>
      <c r="F85" s="20">
        <f>IF(B85="","",VLOOKUP(B85,StTabelle,5))</f>
      </c>
      <c r="G85" s="63">
        <f>IF(B85="","",VLOOKUP(B85,StTabelle,6))</f>
      </c>
      <c r="H85" s="20">
        <f>IF(ISNUMBER(F85),IF(D85&lt;&gt;0,D85*F85,""),"")</f>
      </c>
      <c r="I85" s="21">
        <f>IF(ISNUMBER(G85),IF(D85&lt;&gt;0,D85*G85,""),"")</f>
      </c>
    </row>
    <row r="86" spans="2:9" ht="12.75">
      <c r="B86" s="68" t="s">
        <v>49</v>
      </c>
      <c r="C86" s="68"/>
      <c r="D86" s="13" t="s">
        <v>7</v>
      </c>
      <c r="E86" s="14" t="s">
        <v>8</v>
      </c>
      <c r="F86" s="15" t="s">
        <v>9</v>
      </c>
      <c r="G86" s="16" t="s">
        <v>10</v>
      </c>
      <c r="H86" s="15" t="s">
        <v>11</v>
      </c>
      <c r="I86" s="17" t="s">
        <v>25</v>
      </c>
    </row>
    <row r="87" spans="2:9" ht="12.75">
      <c r="B87" s="87" t="s">
        <v>51</v>
      </c>
      <c r="C87" s="84"/>
      <c r="D87" s="9"/>
      <c r="E87" s="19" t="s">
        <v>2</v>
      </c>
      <c r="F87" s="20">
        <v>1</v>
      </c>
      <c r="G87" s="63">
        <v>0.36</v>
      </c>
      <c r="H87" s="20">
        <f>IF(D87&lt;&gt;0,D87*F87,"")</f>
      </c>
      <c r="I87" s="21">
        <f>IF(D87&lt;&gt;0,D87*G87,"")</f>
      </c>
    </row>
    <row r="88" spans="2:9" ht="12.75">
      <c r="B88" s="87" t="s">
        <v>52</v>
      </c>
      <c r="C88" s="84"/>
      <c r="D88" s="9"/>
      <c r="E88" s="19" t="s">
        <v>2</v>
      </c>
      <c r="F88" s="20">
        <v>1</v>
      </c>
      <c r="G88" s="63">
        <v>0.35</v>
      </c>
      <c r="H88" s="20">
        <f>IF(D88&lt;&gt;0,D88*F88,"")</f>
      </c>
      <c r="I88" s="21">
        <f>IF(D88&lt;&gt;0,D88*G88,"")</f>
      </c>
    </row>
    <row r="89" spans="2:9" ht="12.75">
      <c r="B89" s="87" t="s">
        <v>53</v>
      </c>
      <c r="C89" s="84"/>
      <c r="D89" s="9"/>
      <c r="E89" s="19" t="s">
        <v>43</v>
      </c>
      <c r="F89" s="20">
        <v>19</v>
      </c>
      <c r="G89" s="63">
        <v>2</v>
      </c>
      <c r="H89" s="20">
        <f>IF(D89&lt;&gt;0,D89*F89,"")</f>
      </c>
      <c r="I89" s="21">
        <f>IF(D89&lt;&gt;0,D89*G89,"")</f>
      </c>
    </row>
    <row r="90" spans="2:9" ht="12.75">
      <c r="B90" s="87" t="s">
        <v>81</v>
      </c>
      <c r="C90" s="84"/>
      <c r="D90" s="9"/>
      <c r="E90" s="19" t="s">
        <v>30</v>
      </c>
      <c r="F90" s="20">
        <v>32.5</v>
      </c>
      <c r="G90" s="63">
        <v>0.15</v>
      </c>
      <c r="H90" s="20">
        <f>IF(D90&lt;&gt;0,D90*F90,"")</f>
      </c>
      <c r="I90" s="21">
        <f>IF(D90&lt;&gt;0,D90*G90,"")</f>
      </c>
    </row>
    <row r="91" spans="2:9" ht="12.75">
      <c r="B91" s="68" t="s">
        <v>54</v>
      </c>
      <c r="C91" s="68"/>
      <c r="D91" s="13" t="s">
        <v>7</v>
      </c>
      <c r="E91" s="14" t="s">
        <v>8</v>
      </c>
      <c r="F91" s="15" t="s">
        <v>9</v>
      </c>
      <c r="G91" s="16" t="s">
        <v>10</v>
      </c>
      <c r="H91" s="15" t="s">
        <v>11</v>
      </c>
      <c r="I91" s="17" t="s">
        <v>25</v>
      </c>
    </row>
    <row r="92" spans="2:9" ht="12.75" customHeight="1">
      <c r="B92" s="69" t="s">
        <v>90</v>
      </c>
      <c r="C92" s="70"/>
      <c r="D92" s="9"/>
      <c r="E92" s="19" t="s">
        <v>91</v>
      </c>
      <c r="F92" s="20">
        <v>2</v>
      </c>
      <c r="G92" s="63">
        <v>0.195</v>
      </c>
      <c r="H92" s="20">
        <f>IF(D92&lt;&gt;0,D92*F92,"")</f>
      </c>
      <c r="I92" s="21">
        <f>IF(D92&lt;&gt;0,D92*G92,"")</f>
      </c>
    </row>
    <row r="93" spans="2:9" ht="12.75">
      <c r="B93" s="69" t="s">
        <v>92</v>
      </c>
      <c r="C93" s="70"/>
      <c r="D93" s="9"/>
      <c r="E93" s="19" t="s">
        <v>91</v>
      </c>
      <c r="F93" s="20">
        <v>2</v>
      </c>
      <c r="G93" s="63">
        <v>0.195</v>
      </c>
      <c r="H93" s="20">
        <f>IF(D93&lt;&gt;0,D93*F93,"")</f>
      </c>
      <c r="I93" s="21">
        <f>IF(D93&lt;&gt;0,D93*G93,"")</f>
      </c>
    </row>
    <row r="94" spans="2:9" ht="12.75">
      <c r="B94" s="87" t="s">
        <v>55</v>
      </c>
      <c r="C94" s="84"/>
      <c r="D94" s="9"/>
      <c r="E94" s="19" t="s">
        <v>2</v>
      </c>
      <c r="F94" s="20">
        <v>1.8</v>
      </c>
      <c r="G94" s="63">
        <v>0.15</v>
      </c>
      <c r="H94" s="20">
        <f>IF(D94&lt;&gt;0,D94*F94,"")</f>
      </c>
      <c r="I94" s="21">
        <f>IF(D94&lt;&gt;0,D94*G94,"")</f>
      </c>
    </row>
    <row r="95" spans="2:9" ht="12.75">
      <c r="B95" s="85" t="s">
        <v>5</v>
      </c>
      <c r="C95" s="85"/>
      <c r="D95" s="34">
        <f>IF(SUM(D59:D63,D65:D73)&gt;0,IF(D26=0,1,0),0)</f>
        <v>0</v>
      </c>
      <c r="E95" s="19" t="s">
        <v>6</v>
      </c>
      <c r="F95" s="20">
        <v>35</v>
      </c>
      <c r="G95" s="63"/>
      <c r="H95" s="20">
        <f>IF(D95&lt;&gt;0,D95*F95,"")</f>
      </c>
      <c r="I95" s="21"/>
    </row>
    <row r="96" spans="2:9" ht="12.75">
      <c r="B96" s="71" t="s">
        <v>56</v>
      </c>
      <c r="C96" s="72"/>
      <c r="D96" s="23"/>
      <c r="E96" s="22"/>
      <c r="F96" s="24"/>
      <c r="G96" s="25"/>
      <c r="H96" s="26">
        <f>SUM(H58:H95)</f>
        <v>0</v>
      </c>
      <c r="I96" s="27">
        <f>SUM(I58:I95)</f>
        <v>0</v>
      </c>
    </row>
    <row r="98" spans="2:9" ht="12.75">
      <c r="B98" s="68" t="s">
        <v>57</v>
      </c>
      <c r="C98" s="68"/>
      <c r="D98" s="13" t="s">
        <v>7</v>
      </c>
      <c r="E98" s="14" t="s">
        <v>8</v>
      </c>
      <c r="F98" s="15" t="s">
        <v>9</v>
      </c>
      <c r="G98" s="16" t="s">
        <v>10</v>
      </c>
      <c r="H98" s="15" t="s">
        <v>11</v>
      </c>
      <c r="I98" s="17" t="s">
        <v>25</v>
      </c>
    </row>
    <row r="99" spans="2:9" ht="12.75">
      <c r="B99" s="69" t="s">
        <v>58</v>
      </c>
      <c r="C99" s="70"/>
      <c r="D99" s="9"/>
      <c r="E99" s="19" t="s">
        <v>2</v>
      </c>
      <c r="F99" s="20">
        <v>35</v>
      </c>
      <c r="G99" s="63">
        <v>0.5</v>
      </c>
      <c r="H99" s="20">
        <f>IF(D99&lt;&gt;0,D99*F99,"")</f>
      </c>
      <c r="I99" s="21">
        <f>IF(D99&lt;&gt;0,D99*G99,"")</f>
      </c>
    </row>
    <row r="100" spans="2:9" ht="12.75">
      <c r="B100" s="69" t="s">
        <v>59</v>
      </c>
      <c r="C100" s="70"/>
      <c r="D100" s="9"/>
      <c r="E100" s="19" t="s">
        <v>2</v>
      </c>
      <c r="F100" s="20">
        <v>0.5</v>
      </c>
      <c r="G100" s="63"/>
      <c r="H100" s="20">
        <f>IF(D100&lt;&gt;0,D100*F100,"")</f>
      </c>
      <c r="I100" s="21"/>
    </row>
    <row r="101" spans="2:9" ht="12.75">
      <c r="B101" s="69" t="s">
        <v>60</v>
      </c>
      <c r="C101" s="70"/>
      <c r="D101" s="9"/>
      <c r="E101" s="19" t="s">
        <v>2</v>
      </c>
      <c r="F101" s="20">
        <v>102</v>
      </c>
      <c r="G101" s="63">
        <v>0.5</v>
      </c>
      <c r="H101" s="20">
        <f>IF(D101&lt;&gt;0,D101*F101,"")</f>
      </c>
      <c r="I101" s="21">
        <f>IF(D101&lt;&gt;0,D101*G101,"")</f>
      </c>
    </row>
    <row r="102" spans="2:9" ht="12.75">
      <c r="B102" s="71" t="s">
        <v>73</v>
      </c>
      <c r="C102" s="72"/>
      <c r="D102" s="23"/>
      <c r="E102" s="22"/>
      <c r="F102" s="24"/>
      <c r="G102" s="25"/>
      <c r="H102" s="26">
        <f>SUM(H99:H101)</f>
        <v>0</v>
      </c>
      <c r="I102" s="27">
        <f>SUM(I99:I101)</f>
        <v>0</v>
      </c>
    </row>
    <row r="104" spans="2:9" ht="12.75">
      <c r="B104" s="75" t="s">
        <v>70</v>
      </c>
      <c r="C104" s="76"/>
      <c r="D104" s="36"/>
      <c r="E104" s="37"/>
      <c r="F104" s="38"/>
      <c r="G104" s="39"/>
      <c r="H104" s="40" t="s">
        <v>11</v>
      </c>
      <c r="I104" s="17" t="s">
        <v>25</v>
      </c>
    </row>
    <row r="105" spans="2:9" ht="12.75">
      <c r="B105" s="41" t="s">
        <v>61</v>
      </c>
      <c r="C105" s="42"/>
      <c r="D105" s="43"/>
      <c r="E105" s="44"/>
      <c r="F105" s="45"/>
      <c r="G105" s="46"/>
      <c r="H105" s="20">
        <f>H20</f>
        <v>0</v>
      </c>
      <c r="I105" s="21">
        <f>I20</f>
        <v>0</v>
      </c>
    </row>
    <row r="106" spans="2:9" ht="12.75">
      <c r="B106" s="41" t="s">
        <v>0</v>
      </c>
      <c r="C106" s="42"/>
      <c r="D106" s="43"/>
      <c r="E106" s="44"/>
      <c r="F106" s="45"/>
      <c r="G106" s="46"/>
      <c r="H106" s="20">
        <f>H27</f>
        <v>0</v>
      </c>
      <c r="I106" s="21">
        <f>I27</f>
        <v>0</v>
      </c>
    </row>
    <row r="107" spans="2:9" ht="12.75">
      <c r="B107" s="41" t="s">
        <v>71</v>
      </c>
      <c r="C107" s="42"/>
      <c r="D107" s="43"/>
      <c r="E107" s="44"/>
      <c r="F107" s="45"/>
      <c r="G107" s="46"/>
      <c r="H107" s="20">
        <f>H44</f>
        <v>0</v>
      </c>
      <c r="I107" s="21">
        <f>I44</f>
        <v>0</v>
      </c>
    </row>
    <row r="108" spans="2:9" ht="12.75">
      <c r="B108" s="41" t="s">
        <v>22</v>
      </c>
      <c r="C108" s="42"/>
      <c r="D108" s="43"/>
      <c r="E108" s="44"/>
      <c r="F108" s="45"/>
      <c r="G108" s="46"/>
      <c r="H108" s="20">
        <f>H56</f>
        <v>0</v>
      </c>
      <c r="I108" s="21">
        <f>I56</f>
        <v>0</v>
      </c>
    </row>
    <row r="109" spans="2:9" ht="12.75">
      <c r="B109" s="41" t="s">
        <v>72</v>
      </c>
      <c r="C109" s="42"/>
      <c r="D109" s="43"/>
      <c r="E109" s="44"/>
      <c r="F109" s="45"/>
      <c r="G109" s="46"/>
      <c r="H109" s="20">
        <f>H96</f>
        <v>0</v>
      </c>
      <c r="I109" s="21">
        <f>I96</f>
        <v>0</v>
      </c>
    </row>
    <row r="110" spans="2:9" ht="12.75">
      <c r="B110" s="47" t="s">
        <v>57</v>
      </c>
      <c r="C110" s="48"/>
      <c r="D110" s="49"/>
      <c r="E110" s="50"/>
      <c r="F110" s="51"/>
      <c r="G110" s="52"/>
      <c r="H110" s="20">
        <f>H102</f>
        <v>0</v>
      </c>
      <c r="I110" s="21">
        <f>I102</f>
        <v>0</v>
      </c>
    </row>
    <row r="111" spans="2:9" ht="12.75">
      <c r="B111" s="77" t="s">
        <v>76</v>
      </c>
      <c r="C111" s="78"/>
      <c r="D111" s="78"/>
      <c r="E111" s="78"/>
      <c r="F111" s="78"/>
      <c r="G111" s="78"/>
      <c r="H111" s="53">
        <f>SUM(H105:H110)</f>
        <v>0</v>
      </c>
      <c r="I111" s="54">
        <f>SUM(I105:I110)</f>
        <v>0</v>
      </c>
    </row>
    <row r="112" spans="2:8" ht="12.75">
      <c r="B112" s="79" t="str">
        <f>IF(H112&lt;&gt;"","Postversand (wenn möglich)","Kein Postversand möglich")</f>
        <v>Postversand (wenn möglich)</v>
      </c>
      <c r="C112" s="80"/>
      <c r="D112" s="80"/>
      <c r="E112" s="80"/>
      <c r="F112" s="80"/>
      <c r="G112" s="80"/>
      <c r="H112" s="55">
        <f>IF(AND(I111&lt;=30,I106=0,SUM(I59:I59,I61:I62)=0),IF(Preistabellen!E63="-","",Preistabellen!E63),"")</f>
        <v>0</v>
      </c>
    </row>
    <row r="113" spans="2:8" ht="12.75">
      <c r="B113" s="81">
        <v>0.19</v>
      </c>
      <c r="C113" s="82"/>
      <c r="D113" s="82"/>
      <c r="E113" s="82"/>
      <c r="F113" s="82"/>
      <c r="G113" s="82"/>
      <c r="H113" s="55">
        <f>SUM(H111:H112)*B113</f>
        <v>0</v>
      </c>
    </row>
    <row r="114" spans="2:8" ht="12.75">
      <c r="B114" s="73" t="s">
        <v>77</v>
      </c>
      <c r="C114" s="74"/>
      <c r="D114" s="74"/>
      <c r="E114" s="74"/>
      <c r="F114" s="74"/>
      <c r="G114" s="74"/>
      <c r="H114" s="56">
        <f>SUM(H111:H113)</f>
        <v>0</v>
      </c>
    </row>
    <row r="115" spans="2:9" ht="12.75">
      <c r="B115" s="28" t="str">
        <f>IF(H112="","Die Preise gelten ab Lager doboPLAN, Josef-Reuschenbach-Straße 10, 53547 Breitscheid-Nassen","Preise bei Postversand frei Lieferanschrift BRD")</f>
        <v>Preise bei Postversand frei Lieferanschrift BRD</v>
      </c>
      <c r="I115" s="66" t="s">
        <v>95</v>
      </c>
    </row>
  </sheetData>
  <sheetProtection sheet="1" objects="1" scenarios="1" selectLockedCells="1"/>
  <mergeCells count="69">
    <mergeCell ref="B63:C63"/>
    <mergeCell ref="B52:C53"/>
    <mergeCell ref="B58:C58"/>
    <mergeCell ref="B54:C54"/>
    <mergeCell ref="B55:C55"/>
    <mergeCell ref="B44:C44"/>
    <mergeCell ref="B46:C46"/>
    <mergeCell ref="B47:C47"/>
    <mergeCell ref="B56:C56"/>
    <mergeCell ref="B48:C48"/>
    <mergeCell ref="B49:C49"/>
    <mergeCell ref="B18:C18"/>
    <mergeCell ref="B100:C100"/>
    <mergeCell ref="B91:C91"/>
    <mergeCell ref="B92:C92"/>
    <mergeCell ref="B94:C94"/>
    <mergeCell ref="B95:C95"/>
    <mergeCell ref="B98:C98"/>
    <mergeCell ref="B43:C43"/>
    <mergeCell ref="B90:C90"/>
    <mergeCell ref="B71:C71"/>
    <mergeCell ref="B72:C72"/>
    <mergeCell ref="B86:C86"/>
    <mergeCell ref="B73:C73"/>
    <mergeCell ref="B99:C99"/>
    <mergeCell ref="B88:C88"/>
    <mergeCell ref="B87:C87"/>
    <mergeCell ref="B74:C74"/>
    <mergeCell ref="B80:C80"/>
    <mergeCell ref="B66:C66"/>
    <mergeCell ref="B67:C67"/>
    <mergeCell ref="B68:C68"/>
    <mergeCell ref="B89:C89"/>
    <mergeCell ref="B93:C93"/>
    <mergeCell ref="B13:C13"/>
    <mergeCell ref="B14:C14"/>
    <mergeCell ref="B15:C15"/>
    <mergeCell ref="B16:C16"/>
    <mergeCell ref="B17:C17"/>
    <mergeCell ref="B61:C61"/>
    <mergeCell ref="B62:C62"/>
    <mergeCell ref="B64:C64"/>
    <mergeCell ref="B65:C65"/>
    <mergeCell ref="B19:C19"/>
    <mergeCell ref="B20:C20"/>
    <mergeCell ref="B59:C59"/>
    <mergeCell ref="B50:C50"/>
    <mergeCell ref="B35:C35"/>
    <mergeCell ref="B51:C51"/>
    <mergeCell ref="B70:C70"/>
    <mergeCell ref="B22:C22"/>
    <mergeCell ref="B23:C23"/>
    <mergeCell ref="B24:C24"/>
    <mergeCell ref="B25:C25"/>
    <mergeCell ref="B26:C26"/>
    <mergeCell ref="B42:C42"/>
    <mergeCell ref="B27:C27"/>
    <mergeCell ref="B29:C29"/>
    <mergeCell ref="B60:C60"/>
    <mergeCell ref="B41:C41"/>
    <mergeCell ref="B101:C101"/>
    <mergeCell ref="B96:C96"/>
    <mergeCell ref="B114:G114"/>
    <mergeCell ref="B104:C104"/>
    <mergeCell ref="B102:C102"/>
    <mergeCell ref="B111:G111"/>
    <mergeCell ref="B112:G112"/>
    <mergeCell ref="B113:G113"/>
    <mergeCell ref="B69:C69"/>
  </mergeCells>
  <printOptions/>
  <pageMargins left="0.7874015748031497" right="0.3229166666666667" top="0.76" bottom="0.36" header="0.2755905511811024" footer="0.15748031496062992"/>
  <pageSetup horizontalDpi="300" verticalDpi="300" orientation="portrait" paperSize="9" r:id="rId2"/>
  <headerFooter alignWithMargins="0">
    <oddHeader>&amp;LBestellung an doboPLAN -&amp;9Telefax +49 2638 235981-5 - mailto:info@doboPLAN.de
Preisliste gültig ab: 18.9.2017&amp;R&amp;9&amp;D</oddHeader>
    <oddFooter>&amp;L&amp;8Zahlung binnen 10 Tage nach Rechnungsstellung. Die Ware bleibt bis zur vollständigen Zahlung Eigentum der doboPLAN e. K. Wir behalten uns vor, nur gegen Vorkasse zu liefern.</oddFooter>
  </headerFooter>
  <rowBreaks count="1" manualBreakCount="1">
    <brk id="57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28125" style="0" bestFit="1" customWidth="1"/>
    <col min="2" max="2" width="13.28125" style="0" bestFit="1" customWidth="1"/>
    <col min="3" max="3" width="7.7109375" style="0" bestFit="1" customWidth="1"/>
    <col min="4" max="4" width="7.140625" style="0" bestFit="1" customWidth="1"/>
    <col min="5" max="5" width="7.7109375" style="0" bestFit="1" customWidth="1"/>
    <col min="6" max="6" width="7.140625" style="0" bestFit="1" customWidth="1"/>
  </cols>
  <sheetData>
    <row r="1" ht="12.75">
      <c r="A1" t="s">
        <v>71</v>
      </c>
    </row>
    <row r="2" spans="1:6" ht="12.75">
      <c r="A2" s="8" t="s">
        <v>14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</row>
    <row r="3" spans="1:6" ht="12.75">
      <c r="A3" s="2">
        <v>0</v>
      </c>
      <c r="B3" s="3" t="s">
        <v>20</v>
      </c>
      <c r="C3" s="4" t="s">
        <v>20</v>
      </c>
      <c r="D3" s="5" t="s">
        <v>20</v>
      </c>
      <c r="E3" s="4" t="s">
        <v>20</v>
      </c>
      <c r="F3" s="4" t="s">
        <v>20</v>
      </c>
    </row>
    <row r="4" spans="1:6" ht="12.75">
      <c r="A4" s="6">
        <v>70</v>
      </c>
      <c r="B4" s="7">
        <v>6</v>
      </c>
      <c r="C4" s="4">
        <v>1.12</v>
      </c>
      <c r="D4" s="65">
        <v>0.295</v>
      </c>
      <c r="E4" s="4" t="s">
        <v>20</v>
      </c>
      <c r="F4" s="4" t="s">
        <v>20</v>
      </c>
    </row>
    <row r="5" spans="1:6" ht="12.75">
      <c r="A5" s="6">
        <v>80</v>
      </c>
      <c r="B5" s="7">
        <v>7</v>
      </c>
      <c r="C5" s="4">
        <v>1.3</v>
      </c>
      <c r="D5" s="65">
        <v>0.316</v>
      </c>
      <c r="E5" s="4" t="s">
        <v>20</v>
      </c>
      <c r="F5" s="4" t="s">
        <v>20</v>
      </c>
    </row>
    <row r="6" spans="1:6" ht="12.75">
      <c r="A6" s="6">
        <v>90</v>
      </c>
      <c r="B6" s="7">
        <v>12</v>
      </c>
      <c r="C6" s="4">
        <v>1.34</v>
      </c>
      <c r="D6" s="65">
        <v>0.321</v>
      </c>
      <c r="E6" s="4" t="s">
        <v>20</v>
      </c>
      <c r="F6" s="4" t="s">
        <v>20</v>
      </c>
    </row>
    <row r="7" spans="1:6" ht="12.75">
      <c r="A7" s="6">
        <v>100</v>
      </c>
      <c r="B7" s="7">
        <v>12</v>
      </c>
      <c r="C7" s="4">
        <v>1.38</v>
      </c>
      <c r="D7" s="65">
        <v>0.345</v>
      </c>
      <c r="E7" s="4" t="s">
        <v>20</v>
      </c>
      <c r="F7" s="4" t="s">
        <v>20</v>
      </c>
    </row>
    <row r="8" spans="1:6" ht="12.75">
      <c r="A8" s="6">
        <v>110</v>
      </c>
      <c r="B8" s="7">
        <v>12</v>
      </c>
      <c r="C8" s="4">
        <v>1.38</v>
      </c>
      <c r="D8" s="65">
        <v>0.351</v>
      </c>
      <c r="E8" s="4" t="s">
        <v>20</v>
      </c>
      <c r="F8" s="4" t="s">
        <v>20</v>
      </c>
    </row>
    <row r="9" spans="1:6" ht="12.75">
      <c r="A9" s="6">
        <v>120</v>
      </c>
      <c r="B9" s="7">
        <v>15</v>
      </c>
      <c r="C9" s="4">
        <v>1.38</v>
      </c>
      <c r="D9" s="65">
        <v>0.362</v>
      </c>
      <c r="E9" s="4" t="s">
        <v>20</v>
      </c>
      <c r="F9" s="4" t="s">
        <v>20</v>
      </c>
    </row>
    <row r="10" spans="1:6" ht="12.75">
      <c r="A10" s="6">
        <v>130</v>
      </c>
      <c r="B10" s="7">
        <v>15</v>
      </c>
      <c r="C10" s="4">
        <v>1.38</v>
      </c>
      <c r="D10" s="65">
        <v>0.375</v>
      </c>
      <c r="E10" s="4" t="s">
        <v>20</v>
      </c>
      <c r="F10" s="4" t="s">
        <v>20</v>
      </c>
    </row>
    <row r="11" spans="1:6" ht="12.75">
      <c r="A11" s="6">
        <v>140</v>
      </c>
      <c r="B11" s="7">
        <v>20</v>
      </c>
      <c r="C11" s="4">
        <v>1.38</v>
      </c>
      <c r="D11" s="65">
        <v>0.385</v>
      </c>
      <c r="E11" s="4" t="s">
        <v>20</v>
      </c>
      <c r="F11" s="4" t="s">
        <v>20</v>
      </c>
    </row>
    <row r="12" spans="1:6" ht="12.75">
      <c r="A12" s="6">
        <v>150</v>
      </c>
      <c r="B12" s="7">
        <v>20</v>
      </c>
      <c r="C12" s="4">
        <v>1.38</v>
      </c>
      <c r="D12" s="65">
        <v>0.399</v>
      </c>
      <c r="E12" s="4" t="s">
        <v>20</v>
      </c>
      <c r="F12" s="4" t="s">
        <v>20</v>
      </c>
    </row>
    <row r="13" spans="1:6" ht="12.75">
      <c r="A13" s="6">
        <v>160</v>
      </c>
      <c r="B13" s="7">
        <v>20</v>
      </c>
      <c r="C13" s="4">
        <v>1.41</v>
      </c>
      <c r="D13" s="65">
        <v>0.419</v>
      </c>
      <c r="E13" s="4" t="s">
        <v>20</v>
      </c>
      <c r="F13" s="4" t="s">
        <v>20</v>
      </c>
    </row>
    <row r="14" spans="1:6" ht="12.75">
      <c r="A14" s="6">
        <v>170</v>
      </c>
      <c r="B14" s="7">
        <v>20</v>
      </c>
      <c r="C14" s="4">
        <v>1.44</v>
      </c>
      <c r="D14" s="65">
        <v>0.441</v>
      </c>
      <c r="E14" s="4" t="s">
        <v>20</v>
      </c>
      <c r="F14" s="4" t="s">
        <v>20</v>
      </c>
    </row>
    <row r="15" spans="1:6" ht="12.75">
      <c r="A15" s="6">
        <v>180</v>
      </c>
      <c r="B15" s="7">
        <v>20</v>
      </c>
      <c r="C15" s="4">
        <v>1.44</v>
      </c>
      <c r="D15" s="65">
        <v>0.441</v>
      </c>
      <c r="E15" s="4" t="s">
        <v>20</v>
      </c>
      <c r="F15" s="4" t="s">
        <v>20</v>
      </c>
    </row>
    <row r="16" spans="1:6" ht="12.75">
      <c r="A16" s="6">
        <v>190</v>
      </c>
      <c r="B16" s="7">
        <v>25</v>
      </c>
      <c r="C16" s="4">
        <v>1.54</v>
      </c>
      <c r="D16" s="65">
        <v>0.471</v>
      </c>
      <c r="E16" s="4" t="s">
        <v>20</v>
      </c>
      <c r="F16" s="4" t="s">
        <v>20</v>
      </c>
    </row>
    <row r="17" spans="1:6" ht="12.75">
      <c r="A17" s="6">
        <v>200</v>
      </c>
      <c r="B17" s="7">
        <v>25</v>
      </c>
      <c r="C17" s="4">
        <v>1.54</v>
      </c>
      <c r="D17" s="65">
        <v>0.471</v>
      </c>
      <c r="E17" s="4" t="s">
        <v>20</v>
      </c>
      <c r="F17" s="4" t="s">
        <v>20</v>
      </c>
    </row>
    <row r="18" spans="1:6" ht="12.75">
      <c r="A18" s="6">
        <v>210</v>
      </c>
      <c r="B18" s="7">
        <v>25</v>
      </c>
      <c r="C18" s="4">
        <v>1.54</v>
      </c>
      <c r="D18" s="65">
        <v>0.471</v>
      </c>
      <c r="E18" s="4" t="s">
        <v>20</v>
      </c>
      <c r="F18" s="4" t="s">
        <v>20</v>
      </c>
    </row>
    <row r="19" spans="1:6" ht="12.75">
      <c r="A19" s="6">
        <v>220</v>
      </c>
      <c r="B19" s="7">
        <v>25</v>
      </c>
      <c r="C19" s="4">
        <v>1.6</v>
      </c>
      <c r="D19" s="65">
        <v>0.509</v>
      </c>
      <c r="E19" s="4" t="s">
        <v>20</v>
      </c>
      <c r="F19" s="4" t="s">
        <v>20</v>
      </c>
    </row>
    <row r="20" spans="1:6" ht="12.75">
      <c r="A20" s="6">
        <v>230</v>
      </c>
      <c r="B20" s="7">
        <v>25</v>
      </c>
      <c r="C20" s="4">
        <v>1.6</v>
      </c>
      <c r="D20" s="65">
        <v>0.509</v>
      </c>
      <c r="E20" s="4" t="s">
        <v>20</v>
      </c>
      <c r="F20" s="4" t="s">
        <v>20</v>
      </c>
    </row>
    <row r="21" spans="1:6" ht="12.75">
      <c r="A21" s="6">
        <v>240</v>
      </c>
      <c r="B21" s="7">
        <v>25</v>
      </c>
      <c r="C21" s="4">
        <v>1.7</v>
      </c>
      <c r="D21" s="65">
        <v>0.535</v>
      </c>
      <c r="E21" s="4" t="s">
        <v>20</v>
      </c>
      <c r="F21" s="4" t="s">
        <v>20</v>
      </c>
    </row>
    <row r="22" spans="1:6" ht="12.75">
      <c r="A22" s="6">
        <v>250</v>
      </c>
      <c r="B22" s="7">
        <v>25</v>
      </c>
      <c r="C22" s="4">
        <v>1.7</v>
      </c>
      <c r="D22" s="65">
        <v>0.535</v>
      </c>
      <c r="E22" s="4">
        <v>2.496</v>
      </c>
      <c r="F22" s="65">
        <f>(A22-60)/1000*Bestellung!$G$68+0.376</f>
        <v>0.853432</v>
      </c>
    </row>
    <row r="23" spans="1:6" ht="12.75">
      <c r="A23" s="6">
        <v>260</v>
      </c>
      <c r="B23" s="7">
        <v>25</v>
      </c>
      <c r="C23" s="4">
        <v>1.86</v>
      </c>
      <c r="D23" s="65">
        <v>0.576</v>
      </c>
      <c r="E23" s="4">
        <v>2.5079999999999996</v>
      </c>
      <c r="F23" s="65">
        <f>(A23-60)/1000*Bestellung!$G$68+0.376</f>
        <v>0.87856</v>
      </c>
    </row>
    <row r="24" spans="1:6" ht="12.75">
      <c r="A24" s="6">
        <v>270</v>
      </c>
      <c r="B24" s="7">
        <v>25</v>
      </c>
      <c r="C24" s="4">
        <v>1.86</v>
      </c>
      <c r="D24" s="65">
        <v>0.576</v>
      </c>
      <c r="E24" s="4">
        <v>2.52</v>
      </c>
      <c r="F24" s="65">
        <f>(A24-60)/1000*Bestellung!$G$68+0.376</f>
        <v>0.9036879999999999</v>
      </c>
    </row>
    <row r="25" spans="1:6" ht="12.75">
      <c r="A25" s="6">
        <v>280</v>
      </c>
      <c r="B25" s="7">
        <v>25</v>
      </c>
      <c r="C25" s="4">
        <v>1.86</v>
      </c>
      <c r="D25" s="65">
        <v>0.576</v>
      </c>
      <c r="E25" s="4">
        <v>2.544</v>
      </c>
      <c r="F25" s="65">
        <f>(A25-60)/1000*Bestellung!$G$68+0.376</f>
        <v>0.928816</v>
      </c>
    </row>
    <row r="26" spans="1:6" ht="12.75">
      <c r="A26" s="6">
        <v>290</v>
      </c>
      <c r="B26" s="7">
        <v>25</v>
      </c>
      <c r="C26" s="4">
        <v>2.06</v>
      </c>
      <c r="D26" s="65">
        <v>0.617</v>
      </c>
      <c r="E26" s="4">
        <v>2.568</v>
      </c>
      <c r="F26" s="65">
        <f>(A26-60)/1000*Bestellung!$G$68+0.376</f>
        <v>0.953944</v>
      </c>
    </row>
    <row r="27" spans="1:6" ht="12.75">
      <c r="A27" s="6">
        <v>300</v>
      </c>
      <c r="B27" s="7">
        <v>25</v>
      </c>
      <c r="C27" s="4">
        <v>2.06</v>
      </c>
      <c r="D27" s="65">
        <v>0.617</v>
      </c>
      <c r="E27" s="4">
        <v>2.592</v>
      </c>
      <c r="F27" s="65">
        <f>(A27-60)/1000*Bestellung!$G$68+0.376</f>
        <v>0.9790719999999999</v>
      </c>
    </row>
    <row r="28" spans="1:6" ht="12.75">
      <c r="A28" s="6">
        <v>310</v>
      </c>
      <c r="B28" s="7">
        <v>25</v>
      </c>
      <c r="C28" s="4">
        <v>2.06</v>
      </c>
      <c r="D28" s="65">
        <v>0.617</v>
      </c>
      <c r="E28" s="4">
        <v>2.6039999999999996</v>
      </c>
      <c r="F28" s="65">
        <f>(A28-60)/1000*Bestellung!$G$68+0.376</f>
        <v>1.0042</v>
      </c>
    </row>
    <row r="29" spans="1:6" ht="12.75">
      <c r="A29" s="6">
        <v>320</v>
      </c>
      <c r="B29" s="7">
        <v>25</v>
      </c>
      <c r="C29" s="4">
        <v>2.13</v>
      </c>
      <c r="D29" s="65">
        <v>0.648</v>
      </c>
      <c r="E29" s="4">
        <v>2.616</v>
      </c>
      <c r="F29" s="65">
        <f>(A29-60)/1000*Bestellung!$G$68+0.376</f>
        <v>1.029328</v>
      </c>
    </row>
    <row r="30" spans="1:6" ht="12.75">
      <c r="A30" s="6">
        <v>330</v>
      </c>
      <c r="B30" s="7">
        <v>25</v>
      </c>
      <c r="C30" s="4">
        <v>2.13</v>
      </c>
      <c r="D30" s="65">
        <v>0.648</v>
      </c>
      <c r="E30" s="4">
        <v>2.64</v>
      </c>
      <c r="F30" s="65">
        <f>(A30-60)/1000*Bestellung!$G$68+0.376</f>
        <v>1.054456</v>
      </c>
    </row>
    <row r="31" spans="1:6" ht="12.75">
      <c r="A31" s="6">
        <v>340</v>
      </c>
      <c r="B31" s="7">
        <v>25</v>
      </c>
      <c r="C31" s="4">
        <v>2.13</v>
      </c>
      <c r="D31" s="65">
        <v>0.648</v>
      </c>
      <c r="E31" s="4">
        <v>2.664</v>
      </c>
      <c r="F31" s="65">
        <f>(A31-60)/1000*Bestellung!$G$68+0.376</f>
        <v>1.079584</v>
      </c>
    </row>
    <row r="32" spans="1:6" ht="12.75">
      <c r="A32" s="6">
        <v>350</v>
      </c>
      <c r="B32" s="7">
        <v>25</v>
      </c>
      <c r="C32" s="4">
        <v>2.26</v>
      </c>
      <c r="D32" s="65">
        <v>0.671</v>
      </c>
      <c r="E32" s="4">
        <v>2.688</v>
      </c>
      <c r="F32" s="65">
        <f>(A32-60)/1000*Bestellung!$G$68+0.376</f>
        <v>1.104712</v>
      </c>
    </row>
    <row r="33" spans="1:6" ht="12.75">
      <c r="A33" s="6">
        <v>360</v>
      </c>
      <c r="B33" s="7">
        <v>25</v>
      </c>
      <c r="C33" s="4">
        <v>2.26</v>
      </c>
      <c r="D33" s="65">
        <v>0.671</v>
      </c>
      <c r="E33" s="4">
        <v>2.7119999999999997</v>
      </c>
      <c r="F33" s="65">
        <f>(A33-60)/1000*Bestellung!$G$68+0.376</f>
        <v>1.12984</v>
      </c>
    </row>
    <row r="34" spans="1:6" ht="12.75">
      <c r="A34" s="6">
        <v>370</v>
      </c>
      <c r="B34" s="7">
        <v>25</v>
      </c>
      <c r="C34" s="4">
        <v>2.3</v>
      </c>
      <c r="D34" s="65">
        <v>0.684</v>
      </c>
      <c r="E34" s="4">
        <v>2.7359999999999998</v>
      </c>
      <c r="F34" s="65">
        <f>(A34-60)/1000*Bestellung!$G$68+0.376</f>
        <v>1.154968</v>
      </c>
    </row>
    <row r="35" spans="1:6" ht="12.75">
      <c r="A35" s="6">
        <v>380</v>
      </c>
      <c r="B35" s="7">
        <v>25</v>
      </c>
      <c r="C35" s="4">
        <v>2.3</v>
      </c>
      <c r="D35" s="65">
        <v>0.684</v>
      </c>
      <c r="E35" s="4">
        <v>2.76</v>
      </c>
      <c r="F35" s="65">
        <f>(A35-60)/1000*Bestellung!$G$68+0.376</f>
        <v>1.180096</v>
      </c>
    </row>
    <row r="36" spans="1:6" ht="12.75">
      <c r="A36" s="6">
        <v>390</v>
      </c>
      <c r="B36" s="7">
        <v>25</v>
      </c>
      <c r="C36" s="4">
        <v>2.45</v>
      </c>
      <c r="D36" s="65">
        <v>0.733</v>
      </c>
      <c r="E36" s="4">
        <v>2.772</v>
      </c>
      <c r="F36" s="65">
        <f>(A36-60)/1000*Bestellung!$G$68+0.376</f>
        <v>1.2052239999999999</v>
      </c>
    </row>
    <row r="37" spans="1:6" ht="12.75">
      <c r="A37" s="6">
        <v>400</v>
      </c>
      <c r="B37" s="7">
        <v>25</v>
      </c>
      <c r="C37" s="4">
        <v>2.45</v>
      </c>
      <c r="D37" s="65">
        <v>0.733</v>
      </c>
      <c r="E37" s="4">
        <v>2.784</v>
      </c>
      <c r="F37" s="65">
        <f>(A37-60)/1000*Bestellung!$G$68+0.376</f>
        <v>1.230352</v>
      </c>
    </row>
    <row r="38" spans="1:6" ht="12.75">
      <c r="A38" s="6">
        <v>410</v>
      </c>
      <c r="B38" s="7">
        <v>25</v>
      </c>
      <c r="C38" s="4">
        <v>2.45</v>
      </c>
      <c r="D38" s="65">
        <v>0.733</v>
      </c>
      <c r="E38" s="4">
        <v>2.784</v>
      </c>
      <c r="F38" s="65">
        <f>(A38-60)/1000*Bestellung!$G$68+0.376</f>
        <v>1.25548</v>
      </c>
    </row>
    <row r="39" spans="1:6" ht="12.75">
      <c r="A39" s="6">
        <v>450</v>
      </c>
      <c r="B39" s="7">
        <v>30</v>
      </c>
      <c r="C39" s="4" t="s">
        <v>20</v>
      </c>
      <c r="D39" s="4" t="s">
        <v>20</v>
      </c>
      <c r="E39" s="4">
        <v>2.88</v>
      </c>
      <c r="F39" s="65">
        <f>(A39-60)/1000*Bestellung!$G$68+0.376</f>
        <v>1.355992</v>
      </c>
    </row>
    <row r="40" spans="1:6" ht="12.75">
      <c r="A40" s="6">
        <v>500</v>
      </c>
      <c r="B40" s="7">
        <v>30</v>
      </c>
      <c r="C40" s="4" t="s">
        <v>20</v>
      </c>
      <c r="D40" s="4" t="s">
        <v>20</v>
      </c>
      <c r="E40" s="4">
        <v>2.988</v>
      </c>
      <c r="F40" s="65">
        <f>(A40-60)/1000*Bestellung!$G$68+0.376</f>
        <v>1.4816319999999998</v>
      </c>
    </row>
    <row r="41" spans="1:6" ht="12.75">
      <c r="A41" s="6">
        <v>550</v>
      </c>
      <c r="B41" s="7">
        <v>30</v>
      </c>
      <c r="C41" s="4" t="s">
        <v>20</v>
      </c>
      <c r="D41" s="4" t="s">
        <v>20</v>
      </c>
      <c r="E41" s="4">
        <v>3.0839999999999996</v>
      </c>
      <c r="F41" s="65">
        <f>(A41-60)/1000*Bestellung!$G$68+0.376</f>
        <v>1.607272</v>
      </c>
    </row>
    <row r="42" spans="1:6" ht="12.75">
      <c r="A42" s="6">
        <v>600</v>
      </c>
      <c r="B42" s="7">
        <v>30</v>
      </c>
      <c r="C42" s="4" t="s">
        <v>20</v>
      </c>
      <c r="D42" s="4" t="s">
        <v>20</v>
      </c>
      <c r="E42" s="4">
        <v>3.1799999999999997</v>
      </c>
      <c r="F42" s="65">
        <f>(A42-60)/1000*Bestellung!$G$68+0.376</f>
        <v>1.7329120000000002</v>
      </c>
    </row>
    <row r="43" spans="1:6" ht="12.75">
      <c r="A43" s="6">
        <v>650</v>
      </c>
      <c r="B43" s="7">
        <v>30</v>
      </c>
      <c r="C43" s="4" t="s">
        <v>20</v>
      </c>
      <c r="D43" s="4" t="s">
        <v>20</v>
      </c>
      <c r="E43" s="4">
        <v>3.276</v>
      </c>
      <c r="F43" s="65">
        <f>(A43-60)/1000*Bestellung!$G$68+0.376</f>
        <v>1.858552</v>
      </c>
    </row>
    <row r="44" spans="1:6" ht="12.75">
      <c r="A44" s="6">
        <v>700</v>
      </c>
      <c r="B44" s="7">
        <v>30</v>
      </c>
      <c r="C44" s="4" t="s">
        <v>20</v>
      </c>
      <c r="D44" s="4" t="s">
        <v>20</v>
      </c>
      <c r="E44" s="4">
        <v>3.372</v>
      </c>
      <c r="F44" s="65">
        <f>(A44-60)/1000*Bestellung!$G$68+0.376</f>
        <v>1.9841920000000002</v>
      </c>
    </row>
    <row r="45" spans="1:6" ht="12.75">
      <c r="A45" s="6">
        <v>750</v>
      </c>
      <c r="B45" s="7">
        <v>30</v>
      </c>
      <c r="C45" s="4" t="s">
        <v>20</v>
      </c>
      <c r="D45" s="4" t="s">
        <v>20</v>
      </c>
      <c r="E45" s="4">
        <v>3.48</v>
      </c>
      <c r="F45" s="65">
        <f>(A45-60)/1000*Bestellung!$G$68+0.376</f>
        <v>2.109832</v>
      </c>
    </row>
    <row r="46" spans="1:6" ht="12.75">
      <c r="A46" s="6">
        <v>800</v>
      </c>
      <c r="B46" s="7">
        <v>30</v>
      </c>
      <c r="C46" s="4" t="s">
        <v>20</v>
      </c>
      <c r="D46" s="4" t="s">
        <v>20</v>
      </c>
      <c r="E46" s="4">
        <v>3.576</v>
      </c>
      <c r="F46" s="65">
        <f>(A46-60)/1000*Bestellung!$G$68+0.376</f>
        <v>2.235472</v>
      </c>
    </row>
    <row r="47" spans="1:6" ht="12.75">
      <c r="A47" s="6">
        <v>850</v>
      </c>
      <c r="B47" s="7">
        <v>30</v>
      </c>
      <c r="C47" s="4" t="s">
        <v>20</v>
      </c>
      <c r="D47" s="4" t="s">
        <v>20</v>
      </c>
      <c r="E47" s="4">
        <v>3.6719999999999997</v>
      </c>
      <c r="F47" s="65">
        <f>(A47-60)/1000*Bestellung!$G$68+0.376</f>
        <v>2.361112</v>
      </c>
    </row>
    <row r="48" spans="1:6" ht="12.75">
      <c r="A48" s="6">
        <v>900</v>
      </c>
      <c r="B48" s="7">
        <v>30</v>
      </c>
      <c r="C48" s="4" t="s">
        <v>20</v>
      </c>
      <c r="D48" s="4" t="s">
        <v>20</v>
      </c>
      <c r="E48" s="4">
        <v>3.768</v>
      </c>
      <c r="F48" s="65">
        <f>(A48-60)/1000*Bestellung!$G$68+0.376</f>
        <v>2.4867519999999996</v>
      </c>
    </row>
    <row r="49" spans="1:6" ht="12.75">
      <c r="A49" s="6">
        <v>950</v>
      </c>
      <c r="B49" s="7">
        <v>30</v>
      </c>
      <c r="C49" s="4" t="s">
        <v>20</v>
      </c>
      <c r="D49" s="4" t="s">
        <v>20</v>
      </c>
      <c r="E49" s="4">
        <v>3.864</v>
      </c>
      <c r="F49" s="65">
        <f>(A49-60)/1000*Bestellung!$G$68+0.376</f>
        <v>2.612392</v>
      </c>
    </row>
    <row r="50" spans="1:6" ht="12.75">
      <c r="A50" s="6">
        <v>1000</v>
      </c>
      <c r="B50" s="7">
        <v>30</v>
      </c>
      <c r="C50" s="4" t="s">
        <v>20</v>
      </c>
      <c r="D50" s="4" t="s">
        <v>20</v>
      </c>
      <c r="E50" s="4">
        <v>3.9599999999999995</v>
      </c>
      <c r="F50" s="65">
        <f>(A50-60)/1000*Bestellung!$G$68+0.376</f>
        <v>2.7380319999999996</v>
      </c>
    </row>
    <row r="51" spans="1:6" ht="12.75">
      <c r="A51" s="6">
        <v>1050</v>
      </c>
      <c r="B51" s="7">
        <v>30</v>
      </c>
      <c r="C51" s="4" t="s">
        <v>20</v>
      </c>
      <c r="D51" s="4" t="s">
        <v>20</v>
      </c>
      <c r="E51" s="4">
        <v>4.08</v>
      </c>
      <c r="F51" s="65">
        <f>(A51-60)/1000*Bestellung!$G$68+0.376</f>
        <v>2.8636719999999998</v>
      </c>
    </row>
    <row r="52" spans="1:6" ht="12.75">
      <c r="A52" s="6">
        <v>1100</v>
      </c>
      <c r="B52" s="7">
        <v>30</v>
      </c>
      <c r="C52" s="4" t="s">
        <v>20</v>
      </c>
      <c r="D52" s="4" t="s">
        <v>20</v>
      </c>
      <c r="E52" s="4">
        <v>4.164</v>
      </c>
      <c r="F52" s="65">
        <f>(A52-60)/1000*Bestellung!$G$68+0.376</f>
        <v>2.989312</v>
      </c>
    </row>
    <row r="53" spans="1:6" ht="12.75">
      <c r="A53" s="6">
        <v>1150</v>
      </c>
      <c r="B53" s="7">
        <v>30</v>
      </c>
      <c r="C53" s="4" t="s">
        <v>20</v>
      </c>
      <c r="D53" s="4" t="s">
        <v>20</v>
      </c>
      <c r="E53" s="4">
        <v>4.26</v>
      </c>
      <c r="F53" s="65">
        <f>(A53-60)/1000*Bestellung!$G$68+0.376</f>
        <v>3.114952</v>
      </c>
    </row>
    <row r="54" spans="1:6" ht="12.75">
      <c r="A54" s="6">
        <v>1200</v>
      </c>
      <c r="B54" s="7">
        <v>30</v>
      </c>
      <c r="C54" s="4" t="s">
        <v>20</v>
      </c>
      <c r="D54" s="4" t="s">
        <v>20</v>
      </c>
      <c r="E54" s="4">
        <v>4.356</v>
      </c>
      <c r="F54" s="65">
        <f>(A54-60)/1000*Bestellung!$G$68+0.376</f>
        <v>3.2405919999999995</v>
      </c>
    </row>
    <row r="55" spans="1:6" ht="12.75">
      <c r="A55" s="6">
        <v>1250</v>
      </c>
      <c r="B55" s="7">
        <v>30</v>
      </c>
      <c r="C55" s="4" t="s">
        <v>20</v>
      </c>
      <c r="D55" s="4" t="s">
        <v>20</v>
      </c>
      <c r="E55" s="4" t="s">
        <v>20</v>
      </c>
      <c r="F55" s="4" t="s">
        <v>20</v>
      </c>
    </row>
    <row r="56" spans="1:6" ht="12.75">
      <c r="A56" s="6">
        <v>1300</v>
      </c>
      <c r="B56" s="7">
        <v>30</v>
      </c>
      <c r="C56" s="4" t="s">
        <v>20</v>
      </c>
      <c r="D56" s="4" t="s">
        <v>20</v>
      </c>
      <c r="E56" s="4" t="s">
        <v>20</v>
      </c>
      <c r="F56" s="4" t="s">
        <v>20</v>
      </c>
    </row>
    <row r="57" spans="1:6" ht="12.75">
      <c r="A57" s="6">
        <v>1350</v>
      </c>
      <c r="B57" s="7">
        <v>30</v>
      </c>
      <c r="C57" s="4" t="s">
        <v>20</v>
      </c>
      <c r="D57" s="4" t="s">
        <v>20</v>
      </c>
      <c r="E57" s="4" t="s">
        <v>20</v>
      </c>
      <c r="F57" s="4" t="s">
        <v>20</v>
      </c>
    </row>
    <row r="58" spans="1:6" ht="12.75">
      <c r="A58" s="6">
        <v>1400</v>
      </c>
      <c r="B58" s="7">
        <v>30</v>
      </c>
      <c r="C58" s="4" t="s">
        <v>20</v>
      </c>
      <c r="D58" s="4" t="s">
        <v>20</v>
      </c>
      <c r="E58" s="4" t="s">
        <v>20</v>
      </c>
      <c r="F58" s="4" t="s">
        <v>20</v>
      </c>
    </row>
    <row r="59" spans="1:6" ht="12.75">
      <c r="A59" s="2">
        <v>1401</v>
      </c>
      <c r="B59" s="3" t="s">
        <v>20</v>
      </c>
      <c r="C59" s="4" t="s">
        <v>20</v>
      </c>
      <c r="D59" s="4" t="s">
        <v>20</v>
      </c>
      <c r="E59" s="4" t="s">
        <v>20</v>
      </c>
      <c r="F59" s="4" t="s">
        <v>20</v>
      </c>
    </row>
    <row r="61" ht="12.75">
      <c r="A61" t="s">
        <v>74</v>
      </c>
    </row>
    <row r="62" spans="1:5" ht="12.75">
      <c r="A62" s="1" t="s">
        <v>25</v>
      </c>
      <c r="B62" s="1" t="s">
        <v>75</v>
      </c>
      <c r="D62" s="12" t="s">
        <v>10</v>
      </c>
      <c r="E62">
        <f>Bestellung!I111</f>
        <v>0</v>
      </c>
    </row>
    <row r="63" spans="1:5" ht="12.75">
      <c r="A63" s="1">
        <v>0</v>
      </c>
      <c r="B63" s="1">
        <v>0</v>
      </c>
      <c r="D63" s="12" t="s">
        <v>75</v>
      </c>
      <c r="E63">
        <f>VLOOKUP(E62,A63:B69,2)</f>
        <v>0</v>
      </c>
    </row>
    <row r="64" spans="1:2" ht="12.75">
      <c r="A64" s="1">
        <v>1E-05</v>
      </c>
      <c r="B64" s="1">
        <v>10</v>
      </c>
    </row>
    <row r="65" spans="1:2" ht="12.75">
      <c r="A65" s="1">
        <v>3</v>
      </c>
      <c r="B65" s="1">
        <v>11</v>
      </c>
    </row>
    <row r="66" spans="1:2" ht="12.75">
      <c r="A66" s="1">
        <v>5</v>
      </c>
      <c r="B66" s="1">
        <v>12</v>
      </c>
    </row>
    <row r="67" spans="1:2" ht="12.75">
      <c r="A67" s="1">
        <v>10</v>
      </c>
      <c r="B67" s="1">
        <v>15</v>
      </c>
    </row>
    <row r="68" spans="1:2" ht="12.75">
      <c r="A68" s="1">
        <v>20</v>
      </c>
      <c r="B68" s="1">
        <v>19</v>
      </c>
    </row>
    <row r="69" spans="1:2" ht="12.75">
      <c r="A69" s="1">
        <v>30</v>
      </c>
      <c r="B69" s="1" t="s">
        <v>20</v>
      </c>
    </row>
    <row r="72" ht="12.75">
      <c r="A72" s="58" t="s">
        <v>85</v>
      </c>
    </row>
    <row r="73" spans="1:6" ht="12.75">
      <c r="A73" s="8" t="s">
        <v>14</v>
      </c>
      <c r="B73" s="8" t="s">
        <v>15</v>
      </c>
      <c r="C73" s="60" t="s">
        <v>86</v>
      </c>
      <c r="D73" s="60" t="s">
        <v>25</v>
      </c>
      <c r="E73" s="60" t="s">
        <v>87</v>
      </c>
      <c r="F73" s="60" t="s">
        <v>25</v>
      </c>
    </row>
    <row r="74" spans="1:6" ht="12.75">
      <c r="A74" s="2">
        <v>0</v>
      </c>
      <c r="B74" s="3" t="s">
        <v>20</v>
      </c>
      <c r="C74" s="4" t="s">
        <v>20</v>
      </c>
      <c r="D74" s="5" t="s">
        <v>20</v>
      </c>
      <c r="E74" s="4" t="s">
        <v>20</v>
      </c>
      <c r="F74" s="4" t="s">
        <v>20</v>
      </c>
    </row>
    <row r="75" spans="1:6" ht="12.75">
      <c r="A75" s="6">
        <v>250</v>
      </c>
      <c r="B75" s="7">
        <v>30</v>
      </c>
      <c r="C75" s="4">
        <f>($A75-145)*Bestellung!$F$68/1000+Bestellung!$F$72+Bestellung!$F$70+Bestellung!$F$73+Bestellung!$F$65</f>
        <v>3.8052</v>
      </c>
      <c r="D75" s="65">
        <f>($A75-145)/1000*Bestellung!$G$68+Bestellung!$G$72+Bestellung!$G$65</f>
        <v>1.019844</v>
      </c>
      <c r="E75" s="4">
        <f>($A75-145)*Bestellung!$F$68/1000+Bestellung!$F$72+Bestellung!$F$70+Bestellung!$F$73+Bestellung!$F$67</f>
        <v>3.5552</v>
      </c>
      <c r="F75" s="65">
        <f>($A75-145)/1000*Bestellung!$G$68+Bestellung!$G$72+Bestellung!$G$67</f>
        <v>0.801844</v>
      </c>
    </row>
    <row r="76" spans="1:6" ht="12.75">
      <c r="A76" s="6">
        <v>300</v>
      </c>
      <c r="B76" s="7">
        <v>30</v>
      </c>
      <c r="C76" s="4">
        <f>($A76-145)*Bestellung!$F$68/1000+Bestellung!$F$72+Bestellung!$F$70+Bestellung!$F$73+Bestellung!$F$65</f>
        <v>4.1172</v>
      </c>
      <c r="D76" s="65">
        <f>($A76-145)/1000*Bestellung!$G$68+Bestellung!$G$72+Bestellung!$G$65</f>
        <v>1.145484</v>
      </c>
      <c r="E76" s="4">
        <f>($A76-145)*Bestellung!$F$68/1000+Bestellung!$F$72+Bestellung!$F$70+Bestellung!$F$73+Bestellung!$F$67</f>
        <v>3.8672000000000004</v>
      </c>
      <c r="F76" s="65">
        <f>($A76-145)/1000*Bestellung!$G$68+Bestellung!$G$72+Bestellung!$G$67</f>
        <v>0.927484</v>
      </c>
    </row>
    <row r="77" spans="1:6" ht="12.75">
      <c r="A77" s="6">
        <v>350</v>
      </c>
      <c r="B77" s="7">
        <v>30</v>
      </c>
      <c r="C77" s="4">
        <f>($A77-145)*Bestellung!$F$68/1000+Bestellung!$F$72+Bestellung!$F$70+Bestellung!$F$73+Bestellung!$F$65</f>
        <v>4.4292</v>
      </c>
      <c r="D77" s="65">
        <f>($A77-145)/1000*Bestellung!$G$68+Bestellung!$G$72+Bestellung!$G$65</f>
        <v>1.271124</v>
      </c>
      <c r="E77" s="4">
        <f>($A77-145)*Bestellung!$F$68/1000+Bestellung!$F$72+Bestellung!$F$70+Bestellung!$F$73+Bestellung!$F$67</f>
        <v>4.1792</v>
      </c>
      <c r="F77" s="65">
        <f>($A77-145)/1000*Bestellung!$G$68+Bestellung!$G$72+Bestellung!$G$67</f>
        <v>1.053124</v>
      </c>
    </row>
    <row r="78" spans="1:6" ht="12.75">
      <c r="A78" s="6">
        <v>400</v>
      </c>
      <c r="B78" s="7">
        <v>30</v>
      </c>
      <c r="C78" s="4">
        <f>($A78-145)*Bestellung!$F$68/1000+Bestellung!$F$72+Bestellung!$F$70+Bestellung!$F$73+Bestellung!$F$65</f>
        <v>4.741199999999999</v>
      </c>
      <c r="D78" s="65">
        <f>($A78-145)/1000*Bestellung!$G$68+Bestellung!$G$72+Bestellung!$G$65</f>
        <v>1.3967640000000001</v>
      </c>
      <c r="E78" s="4">
        <f>($A78-145)*Bestellung!$F$68/1000+Bestellung!$F$72+Bestellung!$F$70+Bestellung!$F$73+Bestellung!$F$67</f>
        <v>4.491199999999999</v>
      </c>
      <c r="F78" s="65">
        <f>($A78-145)/1000*Bestellung!$G$68+Bestellung!$G$72+Bestellung!$G$67</f>
        <v>1.1787640000000001</v>
      </c>
    </row>
    <row r="79" spans="1:6" ht="12.75">
      <c r="A79" s="6">
        <v>450</v>
      </c>
      <c r="B79" s="7">
        <v>30</v>
      </c>
      <c r="C79" s="4">
        <f>($A79-145)*Bestellung!$F$68/1000+Bestellung!$F$72+Bestellung!$F$70+Bestellung!$F$73+Bestellung!$F$65</f>
        <v>5.0531999999999995</v>
      </c>
      <c r="D79" s="65">
        <f>($A79-145)/1000*Bestellung!$G$68+Bestellung!$G$72+Bestellung!$G$65</f>
        <v>1.5224039999999999</v>
      </c>
      <c r="E79" s="4">
        <f>($A79-145)*Bestellung!$F$68/1000+Bestellung!$F$72+Bestellung!$F$70+Bestellung!$F$73+Bestellung!$F$67</f>
        <v>4.8031999999999995</v>
      </c>
      <c r="F79" s="65">
        <f>($A79-145)/1000*Bestellung!$G$68+Bestellung!$G$72+Bestellung!$G$67</f>
        <v>1.304404</v>
      </c>
    </row>
    <row r="80" spans="1:6" ht="12.75">
      <c r="A80" s="6">
        <v>500</v>
      </c>
      <c r="B80" s="7">
        <v>30</v>
      </c>
      <c r="C80" s="4">
        <f>($A80-145)*Bestellung!$F$68/1000+Bestellung!$F$72+Bestellung!$F$70+Bestellung!$F$73+Bestellung!$F$65</f>
        <v>5.3652</v>
      </c>
      <c r="D80" s="65">
        <f>($A80-145)/1000*Bestellung!$G$68+Bestellung!$G$72+Bestellung!$G$65</f>
        <v>1.6480439999999998</v>
      </c>
      <c r="E80" s="4">
        <f>($A80-145)*Bestellung!$F$68/1000+Bestellung!$F$72+Bestellung!$F$70+Bestellung!$F$73+Bestellung!$F$67</f>
        <v>5.1152</v>
      </c>
      <c r="F80" s="65">
        <f>($A80-145)/1000*Bestellung!$G$68+Bestellung!$G$72+Bestellung!$G$67</f>
        <v>1.4300439999999999</v>
      </c>
    </row>
    <row r="81" spans="1:6" ht="12.75">
      <c r="A81" s="6">
        <v>550</v>
      </c>
      <c r="B81" s="7">
        <v>30</v>
      </c>
      <c r="C81" s="4">
        <f>($A81-145)*Bestellung!$F$68/1000+Bestellung!$F$72+Bestellung!$F$70+Bestellung!$F$73+Bestellung!$F$65</f>
        <v>5.6772</v>
      </c>
      <c r="D81" s="65">
        <f>($A81-145)/1000*Bestellung!$G$68+Bestellung!$G$72+Bestellung!$G$65</f>
        <v>1.773684</v>
      </c>
      <c r="E81" s="4">
        <f>($A81-145)*Bestellung!$F$68/1000+Bestellung!$F$72+Bestellung!$F$70+Bestellung!$F$73+Bestellung!$F$67</f>
        <v>5.4272</v>
      </c>
      <c r="F81" s="65">
        <f>($A81-145)/1000*Bestellung!$G$68+Bestellung!$G$72+Bestellung!$G$67</f>
        <v>1.555684</v>
      </c>
    </row>
    <row r="82" spans="1:6" ht="12.75">
      <c r="A82" s="6">
        <v>600</v>
      </c>
      <c r="B82" s="7">
        <v>30</v>
      </c>
      <c r="C82" s="4">
        <f>($A82-145)*Bestellung!$F$68/1000+Bestellung!$F$72+Bestellung!$F$70+Bestellung!$F$73+Bestellung!$F$65</f>
        <v>5.9892</v>
      </c>
      <c r="D82" s="65">
        <f>($A82-145)/1000*Bestellung!$G$68+Bestellung!$G$72+Bestellung!$G$65</f>
        <v>1.899324</v>
      </c>
      <c r="E82" s="4">
        <f>($A82-145)*Bestellung!$F$68/1000+Bestellung!$F$72+Bestellung!$F$70+Bestellung!$F$73+Bestellung!$F$67</f>
        <v>5.7392</v>
      </c>
      <c r="F82" s="65">
        <f>($A82-145)/1000*Bestellung!$G$68+Bestellung!$G$72+Bestellung!$G$67</f>
        <v>1.681324</v>
      </c>
    </row>
    <row r="83" spans="1:6" ht="12.75">
      <c r="A83" s="6">
        <v>650</v>
      </c>
      <c r="B83" s="7">
        <v>30</v>
      </c>
      <c r="C83" s="4">
        <f>($A83-145)*Bestellung!$F$68/1000+Bestellung!$F$72+Bestellung!$F$70+Bestellung!$F$73+Bestellung!$F$65</f>
        <v>6.3012</v>
      </c>
      <c r="D83" s="65">
        <f>($A83-145)/1000*Bestellung!$G$68+Bestellung!$G$72+Bestellung!$G$65</f>
        <v>2.0249639999999998</v>
      </c>
      <c r="E83" s="4">
        <f>($A83-145)*Bestellung!$F$68/1000+Bestellung!$F$72+Bestellung!$F$70+Bestellung!$F$73+Bestellung!$F$67</f>
        <v>6.0512</v>
      </c>
      <c r="F83" s="65">
        <f>($A83-145)/1000*Bestellung!$G$68+Bestellung!$G$72+Bestellung!$G$67</f>
        <v>1.806964</v>
      </c>
    </row>
    <row r="84" spans="1:6" ht="12.75">
      <c r="A84" s="6">
        <v>700</v>
      </c>
      <c r="B84" s="7">
        <v>30</v>
      </c>
      <c r="C84" s="4">
        <f>($A84-145)*Bestellung!$F$68/1000+Bestellung!$F$72+Bestellung!$F$70+Bestellung!$F$73+Bestellung!$F$65</f>
        <v>6.6132</v>
      </c>
      <c r="D84" s="65">
        <f>($A84-145)/1000*Bestellung!$G$68+Bestellung!$G$72+Bestellung!$G$65</f>
        <v>2.1506040000000004</v>
      </c>
      <c r="E84" s="4">
        <f>($A84-145)*Bestellung!$F$68/1000+Bestellung!$F$72+Bestellung!$F$70+Bestellung!$F$73+Bestellung!$F$67</f>
        <v>6.3632</v>
      </c>
      <c r="F84" s="65">
        <f>($A84-145)/1000*Bestellung!$G$68+Bestellung!$G$72+Bestellung!$G$67</f>
        <v>1.9326040000000002</v>
      </c>
    </row>
    <row r="85" spans="1:6" ht="12.75">
      <c r="A85" s="6">
        <v>750</v>
      </c>
      <c r="B85" s="7">
        <v>30</v>
      </c>
      <c r="C85" s="4">
        <f>($A85-145)*Bestellung!$F$68/1000+Bestellung!$F$72+Bestellung!$F$70+Bestellung!$F$73+Bestellung!$F$65</f>
        <v>6.925199999999999</v>
      </c>
      <c r="D85" s="65">
        <f>($A85-145)/1000*Bestellung!$G$68+Bestellung!$G$72+Bestellung!$G$65</f>
        <v>2.276244</v>
      </c>
      <c r="E85" s="4">
        <f>($A85-145)*Bestellung!$F$68/1000+Bestellung!$F$72+Bestellung!$F$70+Bestellung!$F$73+Bestellung!$F$67</f>
        <v>6.675199999999999</v>
      </c>
      <c r="F85" s="65">
        <f>($A85-145)/1000*Bestellung!$G$68+Bestellung!$G$72+Bestellung!$G$67</f>
        <v>2.058244</v>
      </c>
    </row>
    <row r="86" spans="1:6" ht="12.75">
      <c r="A86" s="6">
        <v>800</v>
      </c>
      <c r="B86" s="7">
        <v>30</v>
      </c>
      <c r="C86" s="4">
        <f>($A86-145)*Bestellung!$F$68/1000+Bestellung!$F$72+Bestellung!$F$70+Bestellung!$F$73+Bestellung!$F$65</f>
        <v>7.2372</v>
      </c>
      <c r="D86" s="65">
        <f>($A86-145)/1000*Bestellung!$G$68+Bestellung!$G$72+Bestellung!$G$65</f>
        <v>2.401884</v>
      </c>
      <c r="E86" s="4">
        <f>($A86-145)*Bestellung!$F$68/1000+Bestellung!$F$72+Bestellung!$F$70+Bestellung!$F$73+Bestellung!$F$67</f>
        <v>6.9872</v>
      </c>
      <c r="F86" s="65">
        <f>($A86-145)/1000*Bestellung!$G$68+Bestellung!$G$72+Bestellung!$G$67</f>
        <v>2.183884</v>
      </c>
    </row>
    <row r="87" spans="1:6" ht="12.75">
      <c r="A87" s="6">
        <v>850</v>
      </c>
      <c r="B87" s="7">
        <v>30</v>
      </c>
      <c r="C87" s="4">
        <f>($A87-145)*Bestellung!$F$68/1000+Bestellung!$F$72+Bestellung!$F$70+Bestellung!$F$73+Bestellung!$F$65</f>
        <v>7.549199999999999</v>
      </c>
      <c r="D87" s="65">
        <f>($A87-145)/1000*Bestellung!$G$68+Bestellung!$G$72+Bestellung!$G$65</f>
        <v>2.5275239999999997</v>
      </c>
      <c r="E87" s="4">
        <f>($A87-145)*Bestellung!$F$68/1000+Bestellung!$F$72+Bestellung!$F$70+Bestellung!$F$73+Bestellung!$F$67</f>
        <v>7.299199999999999</v>
      </c>
      <c r="F87" s="65">
        <f>($A87-145)/1000*Bestellung!$G$68+Bestellung!$G$72+Bestellung!$G$67</f>
        <v>2.3095239999999997</v>
      </c>
    </row>
    <row r="88" spans="1:6" ht="12.75">
      <c r="A88" s="6">
        <v>900</v>
      </c>
      <c r="B88" s="7">
        <v>30</v>
      </c>
      <c r="C88" s="4">
        <f>($A88-145)*Bestellung!$F$68/1000+Bestellung!$F$72+Bestellung!$F$70+Bestellung!$F$73+Bestellung!$F$65</f>
        <v>7.861199999999999</v>
      </c>
      <c r="D88" s="65">
        <f>($A88-145)/1000*Bestellung!$G$68+Bestellung!$G$72+Bestellung!$G$65</f>
        <v>2.6531639999999994</v>
      </c>
      <c r="E88" s="4">
        <f>($A88-145)*Bestellung!$F$68/1000+Bestellung!$F$72+Bestellung!$F$70+Bestellung!$F$73+Bestellung!$F$67</f>
        <v>7.611199999999999</v>
      </c>
      <c r="F88" s="65">
        <f>($A88-145)/1000*Bestellung!$G$68+Bestellung!$G$72+Bestellung!$G$67</f>
        <v>2.4351639999999994</v>
      </c>
    </row>
    <row r="89" spans="1:6" ht="12.75">
      <c r="A89" s="6">
        <v>950</v>
      </c>
      <c r="B89" s="7">
        <v>30</v>
      </c>
      <c r="C89" s="4">
        <f>($A89-145)*Bestellung!$F$68/1000+Bestellung!$F$72+Bestellung!$F$70+Bestellung!$F$73+Bestellung!$F$65</f>
        <v>8.1732</v>
      </c>
      <c r="D89" s="65">
        <f>($A89-145)/1000*Bestellung!$G$68+Bestellung!$G$72+Bestellung!$G$65</f>
        <v>2.778804</v>
      </c>
      <c r="E89" s="4">
        <f>($A89-145)*Bestellung!$F$68/1000+Bestellung!$F$72+Bestellung!$F$70+Bestellung!$F$73+Bestellung!$F$67</f>
        <v>7.9232</v>
      </c>
      <c r="F89" s="65">
        <f>($A89-145)/1000*Bestellung!$G$68+Bestellung!$G$72+Bestellung!$G$67</f>
        <v>2.560804</v>
      </c>
    </row>
    <row r="90" spans="1:6" ht="12.75">
      <c r="A90" s="6">
        <v>1000</v>
      </c>
      <c r="B90" s="7">
        <v>30</v>
      </c>
      <c r="C90" s="4">
        <f>($A90-145)*Bestellung!$F$68/1000+Bestellung!$F$72+Bestellung!$F$70+Bestellung!$F$73+Bestellung!$F$65</f>
        <v>8.485199999999999</v>
      </c>
      <c r="D90" s="65">
        <f>($A90-145)/1000*Bestellung!$G$68+Bestellung!$G$72+Bestellung!$G$65</f>
        <v>2.904444</v>
      </c>
      <c r="E90" s="4">
        <f>($A90-145)*Bestellung!$F$68/1000+Bestellung!$F$72+Bestellung!$F$70+Bestellung!$F$73+Bestellung!$F$67</f>
        <v>8.235199999999999</v>
      </c>
      <c r="F90" s="65">
        <f>($A90-145)/1000*Bestellung!$G$68+Bestellung!$G$72+Bestellung!$G$67</f>
        <v>2.686444</v>
      </c>
    </row>
    <row r="91" spans="1:6" ht="12.75">
      <c r="A91" s="6">
        <v>1050</v>
      </c>
      <c r="B91" s="7">
        <v>30</v>
      </c>
      <c r="C91" s="4">
        <f>($A91-145)*Bestellung!$F$68/1000+Bestellung!$F$72+Bestellung!$F$70+Bestellung!$F$73+Bestellung!$F$65</f>
        <v>8.7972</v>
      </c>
      <c r="D91" s="65">
        <f>($A91-145)/1000*Bestellung!$G$68+Bestellung!$G$72+Bestellung!$G$65</f>
        <v>3.0300840000000004</v>
      </c>
      <c r="E91" s="4">
        <f>($A91-145)*Bestellung!$F$68/1000+Bestellung!$F$72+Bestellung!$F$70+Bestellung!$F$73+Bestellung!$F$67</f>
        <v>8.5472</v>
      </c>
      <c r="F91" s="65">
        <f>($A91-145)/1000*Bestellung!$G$68+Bestellung!$G$72+Bestellung!$G$67</f>
        <v>2.8120840000000005</v>
      </c>
    </row>
    <row r="92" spans="1:6" ht="12.75">
      <c r="A92" s="6">
        <v>1100</v>
      </c>
      <c r="B92" s="7">
        <v>30</v>
      </c>
      <c r="C92" s="4">
        <f>($A92-145)*Bestellung!$F$68/1000+Bestellung!$F$72+Bestellung!$F$70+Bestellung!$F$73+Bestellung!$F$65</f>
        <v>9.1092</v>
      </c>
      <c r="D92" s="65">
        <f>($A92-145)/1000*Bestellung!$G$68+Bestellung!$G$72+Bestellung!$G$65</f>
        <v>3.155724</v>
      </c>
      <c r="E92" s="4">
        <f>($A92-145)*Bestellung!$F$68/1000+Bestellung!$F$72+Bestellung!$F$70+Bestellung!$F$73+Bestellung!$F$67</f>
        <v>8.8592</v>
      </c>
      <c r="F92" s="65">
        <f>($A92-145)/1000*Bestellung!$G$68+Bestellung!$G$72+Bestellung!$G$67</f>
        <v>2.9377240000000002</v>
      </c>
    </row>
    <row r="93" spans="1:8" ht="12.75">
      <c r="A93" s="6">
        <v>1150</v>
      </c>
      <c r="B93" s="7">
        <v>30</v>
      </c>
      <c r="C93" s="4">
        <f>($A93-145)*Bestellung!$F$68/1000+Bestellung!$F$72+Bestellung!$F$70+Bestellung!$F$73+Bestellung!$F$65</f>
        <v>9.421199999999999</v>
      </c>
      <c r="D93" s="65">
        <f>($A93-145)/1000*Bestellung!$G$68+Bestellung!$G$72+Bestellung!$G$65</f>
        <v>3.281364</v>
      </c>
      <c r="E93" s="4">
        <f>($A93-145)*Bestellung!$F$68/1000+Bestellung!$F$72+Bestellung!$F$70+Bestellung!$F$73+Bestellung!$F$67</f>
        <v>9.171199999999999</v>
      </c>
      <c r="F93" s="65">
        <f>($A93-145)/1000*Bestellung!$G$68+Bestellung!$G$72+Bestellung!$G$67</f>
        <v>3.063364</v>
      </c>
      <c r="H93" s="61"/>
    </row>
    <row r="94" spans="1:6" ht="12.75">
      <c r="A94" s="6">
        <v>1200</v>
      </c>
      <c r="B94" s="7">
        <v>30</v>
      </c>
      <c r="C94" s="4">
        <f>($A94-145)*Bestellung!$F$68/1000+Bestellung!$F$72+Bestellung!$F$70+Bestellung!$F$73+Bestellung!$F$65</f>
        <v>9.7332</v>
      </c>
      <c r="D94" s="65">
        <f>($A94-145)/1000*Bestellung!$G$68+Bestellung!$G$72+Bestellung!$G$65</f>
        <v>3.4070039999999997</v>
      </c>
      <c r="E94" s="4">
        <f>($A94-145)*Bestellung!$F$68/1000+Bestellung!$F$72+Bestellung!$F$70+Bestellung!$F$73+Bestellung!$F$67</f>
        <v>9.4832</v>
      </c>
      <c r="F94" s="65">
        <f>($A94-145)/1000*Bestellung!$G$68+Bestellung!$G$72+Bestellung!$G$67</f>
        <v>3.1890039999999997</v>
      </c>
    </row>
    <row r="95" spans="1:6" ht="12.75">
      <c r="A95" s="6">
        <v>1250</v>
      </c>
      <c r="B95" s="59" t="s">
        <v>20</v>
      </c>
      <c r="C95" s="4" t="s">
        <v>20</v>
      </c>
      <c r="D95" s="4" t="s">
        <v>20</v>
      </c>
      <c r="E95" s="4" t="s">
        <v>20</v>
      </c>
      <c r="F95" s="4" t="s">
        <v>20</v>
      </c>
    </row>
    <row r="96" spans="1:6" ht="12.75">
      <c r="A96" s="2">
        <v>1300</v>
      </c>
      <c r="B96" s="3" t="s">
        <v>20</v>
      </c>
      <c r="C96" s="4" t="s">
        <v>20</v>
      </c>
      <c r="D96" s="4" t="s">
        <v>20</v>
      </c>
      <c r="E96" s="4" t="s">
        <v>20</v>
      </c>
      <c r="F96" s="4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doboPLAN</Company>
  <HyperlinkBase>www.doboPLAN.de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Bestellformular doboSHOP</dc:title>
  <dc:subject/>
  <dc:creator>Achim Kluth</dc:creator>
  <cp:keywords/>
  <dc:description/>
  <cp:lastModifiedBy>Achim Kluth</cp:lastModifiedBy>
  <cp:lastPrinted>2013-06-12T15:07:15Z</cp:lastPrinted>
  <dcterms:created xsi:type="dcterms:W3CDTF">2009-07-07T06:50:04Z</dcterms:created>
  <dcterms:modified xsi:type="dcterms:W3CDTF">2018-01-16T13:40:36Z</dcterms:modified>
  <cp:category/>
  <cp:version/>
  <cp:contentType/>
  <cp:contentStatus/>
</cp:coreProperties>
</file>